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310" activeTab="1"/>
  </bookViews>
  <sheets>
    <sheet name="Arrendamiento" sheetId="2" r:id="rId1"/>
    <sheet name="Venta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3" l="1"/>
  <c r="I14" i="3" s="1"/>
  <c r="I15" i="3" s="1"/>
  <c r="F13" i="3"/>
  <c r="F14" i="3" s="1"/>
  <c r="F15" i="3" s="1"/>
  <c r="C13" i="3"/>
  <c r="C14" i="3" s="1"/>
  <c r="C15" i="3" s="1"/>
  <c r="K12" i="3"/>
  <c r="L12" i="3" s="1"/>
  <c r="J12" i="3"/>
  <c r="J13" i="3" s="1"/>
  <c r="J14" i="3" s="1"/>
  <c r="J15" i="3" s="1"/>
  <c r="H12" i="3"/>
  <c r="H13" i="3" s="1"/>
  <c r="H14" i="3" s="1"/>
  <c r="H15" i="3" s="1"/>
  <c r="G12" i="3"/>
  <c r="G13" i="3" s="1"/>
  <c r="G14" i="3" s="1"/>
  <c r="G15" i="3" s="1"/>
  <c r="E12" i="3"/>
  <c r="E13" i="3" s="1"/>
  <c r="E14" i="3" s="1"/>
  <c r="E15" i="3" s="1"/>
  <c r="D12" i="3"/>
  <c r="D13" i="3" s="1"/>
  <c r="D14" i="3" s="1"/>
  <c r="D15" i="3" s="1"/>
  <c r="L13" i="3" l="1"/>
  <c r="L14" i="3" s="1"/>
  <c r="L15" i="3" s="1"/>
  <c r="M12" i="3"/>
  <c r="K13" i="3"/>
  <c r="K14" i="3" s="1"/>
  <c r="K15" i="3" s="1"/>
  <c r="N12" i="3" l="1"/>
  <c r="N13" i="3" s="1"/>
  <c r="N14" i="3" s="1"/>
  <c r="N15" i="3" s="1"/>
  <c r="M13" i="3"/>
  <c r="M14" i="3" s="1"/>
  <c r="M15" i="3" s="1"/>
  <c r="N13" i="2" l="1"/>
  <c r="N14" i="2" s="1"/>
  <c r="N15" i="2" s="1"/>
  <c r="M13" i="2"/>
  <c r="M14" i="2" s="1"/>
  <c r="M15" i="2" s="1"/>
  <c r="L13" i="2"/>
  <c r="L14" i="2" s="1"/>
  <c r="L15" i="2" s="1"/>
  <c r="K13" i="2"/>
  <c r="K14" i="2" s="1"/>
  <c r="K15" i="2" s="1"/>
  <c r="J13" i="2"/>
  <c r="J14" i="2" s="1"/>
  <c r="J15" i="2" s="1"/>
  <c r="I13" i="2"/>
  <c r="I14" i="2" s="1"/>
  <c r="I15" i="2" s="1"/>
  <c r="H13" i="2"/>
  <c r="H14" i="2" s="1"/>
  <c r="H15" i="2" s="1"/>
  <c r="G13" i="2"/>
  <c r="G14" i="2" s="1"/>
  <c r="G15" i="2" s="1"/>
  <c r="F13" i="2"/>
  <c r="F14" i="2" s="1"/>
  <c r="F15" i="2" s="1"/>
  <c r="E13" i="2"/>
  <c r="E14" i="2" s="1"/>
  <c r="E15" i="2" s="1"/>
  <c r="D13" i="2"/>
  <c r="D14" i="2" s="1"/>
  <c r="D15" i="2" s="1"/>
  <c r="C13" i="2"/>
  <c r="C14" i="2" s="1"/>
  <c r="C15" i="2" s="1"/>
  <c r="D38" i="3" l="1"/>
  <c r="D39" i="2" s="1"/>
  <c r="C38" i="3"/>
  <c r="C39" i="2" s="1"/>
  <c r="I9" i="2"/>
  <c r="I8" i="2"/>
  <c r="I7" i="2"/>
  <c r="I6" i="2"/>
  <c r="B36" i="3"/>
  <c r="C24" i="3"/>
  <c r="D16" i="3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E9" i="3"/>
  <c r="E8" i="3"/>
  <c r="E7" i="3"/>
  <c r="E6" i="3"/>
  <c r="C34" i="3" l="1"/>
  <c r="C30" i="3"/>
  <c r="C29" i="3"/>
  <c r="C28" i="3"/>
  <c r="C27" i="3"/>
  <c r="C31" i="3" s="1"/>
  <c r="C21" i="3"/>
  <c r="C23" i="3"/>
  <c r="C22" i="3"/>
  <c r="E24" i="3"/>
  <c r="E23" i="3"/>
  <c r="E22" i="3"/>
  <c r="E21" i="3"/>
  <c r="D24" i="3"/>
  <c r="D23" i="3"/>
  <c r="D22" i="3"/>
  <c r="D21" i="3"/>
  <c r="C36" i="3"/>
  <c r="E35" i="3" s="1"/>
  <c r="E38" i="3" s="1"/>
  <c r="E39" i="2" s="1"/>
  <c r="C35" i="2"/>
  <c r="C38" i="2" s="1"/>
  <c r="C39" i="3" s="1"/>
  <c r="C41" i="3" s="1"/>
  <c r="C24" i="2"/>
  <c r="D16" i="2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D12" i="2"/>
  <c r="E12" i="2" s="1"/>
  <c r="D34" i="3" l="1"/>
  <c r="D30" i="3"/>
  <c r="D28" i="3"/>
  <c r="D29" i="3"/>
  <c r="D27" i="3"/>
  <c r="E34" i="3"/>
  <c r="E29" i="3"/>
  <c r="E27" i="3"/>
  <c r="E30" i="3"/>
  <c r="E28" i="3"/>
  <c r="C34" i="2"/>
  <c r="C30" i="2"/>
  <c r="C29" i="2"/>
  <c r="C28" i="2"/>
  <c r="C27" i="2"/>
  <c r="G12" i="2"/>
  <c r="H12" i="2" s="1"/>
  <c r="J12" i="2" s="1"/>
  <c r="K12" i="2" s="1"/>
  <c r="L12" i="2" s="1"/>
  <c r="M12" i="2" s="1"/>
  <c r="N12" i="2" s="1"/>
  <c r="C41" i="2"/>
  <c r="E24" i="2"/>
  <c r="E23" i="2"/>
  <c r="E22" i="2"/>
  <c r="E21" i="2"/>
  <c r="D24" i="2"/>
  <c r="D23" i="2"/>
  <c r="D22" i="2"/>
  <c r="D21" i="2"/>
  <c r="C36" i="2"/>
  <c r="C21" i="2"/>
  <c r="C22" i="2"/>
  <c r="C23" i="2"/>
  <c r="D31" i="3" l="1"/>
  <c r="E31" i="3"/>
  <c r="D34" i="2"/>
  <c r="D30" i="2"/>
  <c r="D29" i="2"/>
  <c r="D28" i="2"/>
  <c r="D27" i="2"/>
  <c r="E34" i="2"/>
  <c r="E30" i="2"/>
  <c r="E29" i="2"/>
  <c r="E28" i="2"/>
  <c r="E27" i="2"/>
  <c r="C31" i="2"/>
  <c r="D36" i="3"/>
  <c r="F24" i="3"/>
  <c r="F23" i="3"/>
  <c r="F22" i="3"/>
  <c r="F21" i="3"/>
  <c r="D35" i="2"/>
  <c r="D38" i="2" s="1"/>
  <c r="F34" i="3" l="1"/>
  <c r="F30" i="3"/>
  <c r="F28" i="3"/>
  <c r="F29" i="3"/>
  <c r="F27" i="3"/>
  <c r="F31" i="3" s="1"/>
  <c r="E31" i="2"/>
  <c r="D31" i="2"/>
  <c r="D39" i="3"/>
  <c r="D41" i="3" s="1"/>
  <c r="D41" i="2"/>
  <c r="F35" i="3"/>
  <c r="F38" i="3" s="1"/>
  <c r="F39" i="2" s="1"/>
  <c r="E36" i="3"/>
  <c r="G35" i="3" s="1"/>
  <c r="G38" i="3" s="1"/>
  <c r="G39" i="2" s="1"/>
  <c r="G24" i="3"/>
  <c r="G23" i="3"/>
  <c r="G22" i="3"/>
  <c r="G21" i="3"/>
  <c r="F24" i="2"/>
  <c r="F23" i="2"/>
  <c r="F22" i="2"/>
  <c r="F21" i="2"/>
  <c r="D36" i="2"/>
  <c r="G34" i="3" l="1"/>
  <c r="G29" i="3"/>
  <c r="G27" i="3"/>
  <c r="G30" i="3"/>
  <c r="G28" i="3"/>
  <c r="F34" i="2"/>
  <c r="F30" i="2"/>
  <c r="F28" i="2"/>
  <c r="F29" i="2"/>
  <c r="F27" i="2"/>
  <c r="H24" i="3"/>
  <c r="H23" i="3"/>
  <c r="H22" i="3"/>
  <c r="H21" i="3"/>
  <c r="E35" i="2"/>
  <c r="E38" i="2" s="1"/>
  <c r="G24" i="2"/>
  <c r="G23" i="2"/>
  <c r="G22" i="2"/>
  <c r="G21" i="2"/>
  <c r="H34" i="3" l="1"/>
  <c r="H30" i="3"/>
  <c r="H28" i="3"/>
  <c r="H29" i="3"/>
  <c r="H27" i="3"/>
  <c r="G31" i="3"/>
  <c r="F31" i="2"/>
  <c r="G34" i="2"/>
  <c r="G29" i="2"/>
  <c r="G27" i="2"/>
  <c r="G30" i="2"/>
  <c r="G28" i="2"/>
  <c r="E41" i="2"/>
  <c r="E39" i="3"/>
  <c r="E41" i="3" s="1"/>
  <c r="F36" i="3"/>
  <c r="I24" i="3"/>
  <c r="I23" i="3"/>
  <c r="I22" i="3"/>
  <c r="I21" i="3"/>
  <c r="H24" i="2"/>
  <c r="H23" i="2"/>
  <c r="H22" i="2"/>
  <c r="H21" i="2"/>
  <c r="E36" i="2"/>
  <c r="I34" i="3" l="1"/>
  <c r="I29" i="3"/>
  <c r="I27" i="3"/>
  <c r="I30" i="3"/>
  <c r="I28" i="3"/>
  <c r="H31" i="3"/>
  <c r="H34" i="2"/>
  <c r="H30" i="2"/>
  <c r="H28" i="2"/>
  <c r="H29" i="2"/>
  <c r="H27" i="2"/>
  <c r="G31" i="2"/>
  <c r="H35" i="3"/>
  <c r="H38" i="3" s="1"/>
  <c r="H39" i="2" s="1"/>
  <c r="G36" i="3"/>
  <c r="I35" i="3" s="1"/>
  <c r="I38" i="3" s="1"/>
  <c r="I39" i="2" s="1"/>
  <c r="J24" i="3"/>
  <c r="J23" i="3"/>
  <c r="J22" i="3"/>
  <c r="J21" i="3"/>
  <c r="F35" i="2"/>
  <c r="F38" i="2" s="1"/>
  <c r="I24" i="2"/>
  <c r="I23" i="2"/>
  <c r="I22" i="2"/>
  <c r="I21" i="2"/>
  <c r="J34" i="3" l="1"/>
  <c r="J30" i="3"/>
  <c r="J28" i="3"/>
  <c r="J29" i="3"/>
  <c r="J27" i="3"/>
  <c r="I31" i="3"/>
  <c r="I34" i="2"/>
  <c r="I29" i="2"/>
  <c r="I27" i="2"/>
  <c r="I30" i="2"/>
  <c r="I28" i="2"/>
  <c r="H31" i="2"/>
  <c r="F41" i="2"/>
  <c r="F39" i="3"/>
  <c r="F41" i="3" s="1"/>
  <c r="K24" i="3"/>
  <c r="K23" i="3"/>
  <c r="K22" i="3"/>
  <c r="K21" i="3"/>
  <c r="F36" i="2"/>
  <c r="J24" i="2"/>
  <c r="J23" i="2"/>
  <c r="J22" i="2"/>
  <c r="J21" i="2"/>
  <c r="J31" i="3" l="1"/>
  <c r="K34" i="3"/>
  <c r="K29" i="3"/>
  <c r="K27" i="3"/>
  <c r="K30" i="3"/>
  <c r="K28" i="3"/>
  <c r="J34" i="2"/>
  <c r="J30" i="2"/>
  <c r="J28" i="2"/>
  <c r="J29" i="2"/>
  <c r="J27" i="2"/>
  <c r="I31" i="2"/>
  <c r="H36" i="3"/>
  <c r="L24" i="3"/>
  <c r="L23" i="3"/>
  <c r="L22" i="3"/>
  <c r="L21" i="3"/>
  <c r="G35" i="2"/>
  <c r="G38" i="2" s="1"/>
  <c r="K24" i="2"/>
  <c r="K23" i="2"/>
  <c r="K22" i="2"/>
  <c r="K21" i="2"/>
  <c r="K31" i="3" l="1"/>
  <c r="L34" i="3"/>
  <c r="L30" i="3"/>
  <c r="L28" i="3"/>
  <c r="L29" i="3"/>
  <c r="L27" i="3"/>
  <c r="K34" i="2"/>
  <c r="K29" i="2"/>
  <c r="K27" i="2"/>
  <c r="K30" i="2"/>
  <c r="K28" i="2"/>
  <c r="J31" i="2"/>
  <c r="G39" i="3"/>
  <c r="G41" i="3" s="1"/>
  <c r="G41" i="2"/>
  <c r="J35" i="3"/>
  <c r="J38" i="3" s="1"/>
  <c r="J39" i="2" s="1"/>
  <c r="N24" i="3"/>
  <c r="N23" i="3"/>
  <c r="N22" i="3"/>
  <c r="N21" i="3"/>
  <c r="I36" i="3"/>
  <c r="K35" i="3" s="1"/>
  <c r="K38" i="3" s="1"/>
  <c r="K39" i="2" s="1"/>
  <c r="M24" i="3"/>
  <c r="M23" i="3"/>
  <c r="M22" i="3"/>
  <c r="M21" i="3"/>
  <c r="L24" i="2"/>
  <c r="L23" i="2"/>
  <c r="L22" i="2"/>
  <c r="L21" i="2"/>
  <c r="G36" i="2"/>
  <c r="M34" i="3" l="1"/>
  <c r="M29" i="3"/>
  <c r="M27" i="3"/>
  <c r="M30" i="3"/>
  <c r="M28" i="3"/>
  <c r="N34" i="3"/>
  <c r="N30" i="3"/>
  <c r="N28" i="3"/>
  <c r="N29" i="3"/>
  <c r="N27" i="3"/>
  <c r="L31" i="3"/>
  <c r="L34" i="2"/>
  <c r="L30" i="2"/>
  <c r="L28" i="2"/>
  <c r="L29" i="2"/>
  <c r="L27" i="2"/>
  <c r="K31" i="2"/>
  <c r="N24" i="2"/>
  <c r="N23" i="2"/>
  <c r="N22" i="2"/>
  <c r="N21" i="2"/>
  <c r="H35" i="2"/>
  <c r="H38" i="2" s="1"/>
  <c r="M24" i="2"/>
  <c r="M23" i="2"/>
  <c r="M22" i="2"/>
  <c r="M21" i="2"/>
  <c r="N31" i="3" l="1"/>
  <c r="M31" i="3"/>
  <c r="L31" i="2"/>
  <c r="M34" i="2"/>
  <c r="M29" i="2"/>
  <c r="M27" i="2"/>
  <c r="M30" i="2"/>
  <c r="M28" i="2"/>
  <c r="N34" i="2"/>
  <c r="N30" i="2"/>
  <c r="N28" i="2"/>
  <c r="N29" i="2"/>
  <c r="N27" i="2"/>
  <c r="H39" i="3"/>
  <c r="H41" i="3" s="1"/>
  <c r="H41" i="2"/>
  <c r="J36" i="3"/>
  <c r="H36" i="2"/>
  <c r="I35" i="2" s="1"/>
  <c r="I38" i="2" s="1"/>
  <c r="N31" i="2" l="1"/>
  <c r="M31" i="2"/>
  <c r="I41" i="2"/>
  <c r="I39" i="3"/>
  <c r="I41" i="3" s="1"/>
  <c r="L35" i="3"/>
  <c r="L38" i="3" s="1"/>
  <c r="L39" i="2" s="1"/>
  <c r="K36" i="3"/>
  <c r="M35" i="3" s="1"/>
  <c r="M38" i="3" s="1"/>
  <c r="M39" i="2" s="1"/>
  <c r="I36" i="2"/>
  <c r="J35" i="2" l="1"/>
  <c r="J38" i="2" s="1"/>
  <c r="J41" i="2" l="1"/>
  <c r="J39" i="3"/>
  <c r="J41" i="3" s="1"/>
  <c r="L36" i="3"/>
  <c r="N35" i="3" s="1"/>
  <c r="N38" i="3" s="1"/>
  <c r="N39" i="2" s="1"/>
  <c r="J36" i="2"/>
  <c r="K35" i="2" s="1"/>
  <c r="K38" i="2" s="1"/>
  <c r="K39" i="3" l="1"/>
  <c r="K41" i="3" s="1"/>
  <c r="K41" i="2"/>
  <c r="K36" i="2"/>
  <c r="M36" i="3" l="1"/>
  <c r="L35" i="2"/>
  <c r="L38" i="2" s="1"/>
  <c r="L39" i="3" l="1"/>
  <c r="L41" i="3" s="1"/>
  <c r="L41" i="2"/>
  <c r="L36" i="2"/>
  <c r="N36" i="3" l="1"/>
  <c r="M35" i="2"/>
  <c r="M38" i="2" s="1"/>
  <c r="M41" i="2" l="1"/>
  <c r="M39" i="3"/>
  <c r="M41" i="3" s="1"/>
  <c r="M36" i="2"/>
  <c r="N35" i="2" l="1"/>
  <c r="N38" i="2" s="1"/>
  <c r="N41" i="2" l="1"/>
  <c r="N39" i="3"/>
  <c r="N41" i="3" s="1"/>
  <c r="N36" i="2"/>
</calcChain>
</file>

<file path=xl/sharedStrings.xml><?xml version="1.0" encoding="utf-8"?>
<sst xmlns="http://schemas.openxmlformats.org/spreadsheetml/2006/main" count="151" uniqueCount="55">
  <si>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</si>
  <si>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</si>
  <si>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</si>
  <si>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</si>
  <si>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</si>
  <si>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</si>
  <si>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</si>
  <si>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</si>
  <si>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</si>
  <si>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</si>
  <si>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</si>
  <si>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</si>
  <si>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Balance</t>
  </si>
  <si>
    <t>Mes 0</t>
  </si>
  <si>
    <t>Planeador de trabajo mensual</t>
  </si>
  <si>
    <t>Jornadas Prospección</t>
  </si>
  <si>
    <t>Contactos Conseguidos</t>
  </si>
  <si>
    <t>Contactos Efectivos</t>
  </si>
  <si>
    <t>Citas de Captación</t>
  </si>
  <si>
    <t>Captaciones</t>
  </si>
  <si>
    <t># Contactos que contestan</t>
  </si>
  <si>
    <t># Citas</t>
  </si>
  <si>
    <t># Captaciones</t>
  </si>
  <si>
    <t># Contactos x hora de prospección</t>
  </si>
  <si>
    <t>Inventario</t>
  </si>
  <si>
    <t>Colocaciones</t>
  </si>
  <si>
    <t>Ingesos Estimados</t>
  </si>
  <si>
    <t>Cánon Arrendamiento Promedio</t>
  </si>
  <si>
    <t xml:space="preserve">Precio Venta promedio </t>
  </si>
  <si>
    <t>Arrendamiento (Sólo Captación)</t>
  </si>
  <si>
    <t>Parámetros Mensuales</t>
  </si>
  <si>
    <t>VENTA</t>
  </si>
  <si>
    <t>ARRENDAMIENTO</t>
  </si>
  <si>
    <t>PRECIO PROMEDIO</t>
  </si>
  <si>
    <t>Tipo A</t>
  </si>
  <si>
    <t>Tipo B</t>
  </si>
  <si>
    <t>Tipo C</t>
  </si>
  <si>
    <t>Tipo D</t>
  </si>
  <si>
    <t>Parámetros Generales</t>
  </si>
  <si>
    <t>Composición de Captaciones</t>
  </si>
  <si>
    <t>Arrendamiento</t>
  </si>
  <si>
    <t>A</t>
  </si>
  <si>
    <t>B</t>
  </si>
  <si>
    <t>C</t>
  </si>
  <si>
    <t>D</t>
  </si>
  <si>
    <t>Venta</t>
  </si>
  <si>
    <t>Total  de Captaciones</t>
  </si>
  <si>
    <t>% Captación</t>
  </si>
  <si>
    <t>Contactos Efectivos - Contestan</t>
  </si>
  <si>
    <t>Clasificación Inmuebles</t>
  </si>
  <si>
    <t>% Colocaciones del Portafolio (45 Días)</t>
  </si>
  <si>
    <t>% Colocaciones del Portafolio (90 Días)</t>
  </si>
  <si>
    <t>Venta  (Sólo Captación)</t>
  </si>
  <si>
    <t>Total Ingreso Estimado</t>
  </si>
  <si>
    <t>PROYECCIONES DE INGRESOS PARA LA GESTIÓN DE CAPTACIÓN DE PROPIETARIOS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</si>
</sst>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[$$-340A]\ #,##0"/>
    <numFmt numFmtId="165" formatCode="[$$-540A]#,##0"/>
    <numFmt numFmtId="166" formatCode="_-* #,##0.0_-;\-* #,##0.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70C0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10"/>
      <color rgb="FF002060"/>
      <name val="Cambria"/>
      <family val="1"/>
      <scheme val="major"/>
    </font>
    <font>
      <b/>
      <i/>
      <sz val="10"/>
      <color rgb="FF002060"/>
      <name val="Cambria"/>
      <family val="1"/>
      <scheme val="major"/>
    </font>
    <font>
      <sz val="10"/>
      <color rgb="FF0070C0"/>
      <name val="Cambria"/>
      <family val="1"/>
      <scheme val="major"/>
    </font>
    <font>
      <sz val="10"/>
      <color rgb="FF0070C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4" fillId="0" borderId="0" xfId="0" applyFont="1" applyFill="1"/>
    <xf numFmtId="0" fontId="4" fillId="0" borderId="0" xfId="0" applyFont="1"/>
    <xf numFmtId="164" fontId="5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9" fontId="9" fillId="0" borderId="0" xfId="2" applyFont="1" applyFill="1" applyBorder="1" applyAlignment="1">
      <alignment horizontal="left"/>
    </xf>
    <xf numFmtId="164" fontId="5" fillId="0" borderId="1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horizont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5" fillId="0" borderId="2" xfId="0" applyNumberFormat="1" applyFont="1" applyFill="1" applyBorder="1"/>
    <xf numFmtId="165" fontId="9" fillId="2" borderId="3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4" fontId="5" fillId="0" borderId="4" xfId="0" applyNumberFormat="1" applyFont="1" applyFill="1" applyBorder="1"/>
    <xf numFmtId="165" fontId="9" fillId="2" borderId="5" xfId="0" applyNumberFormat="1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164" fontId="5" fillId="0" borderId="6" xfId="0" applyNumberFormat="1" applyFont="1" applyFill="1" applyBorder="1"/>
    <xf numFmtId="165" fontId="9" fillId="2" borderId="7" xfId="0" applyNumberFormat="1" applyFont="1" applyFill="1" applyBorder="1" applyAlignment="1">
      <alignment horizontal="center"/>
    </xf>
    <xf numFmtId="165" fontId="5" fillId="0" borderId="6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/>
    <xf numFmtId="41" fontId="4" fillId="3" borderId="0" xfId="1" applyFont="1" applyFill="1"/>
    <xf numFmtId="41" fontId="4" fillId="0" borderId="0" xfId="0" applyNumberFormat="1" applyFont="1"/>
    <xf numFmtId="41" fontId="3" fillId="0" borderId="0" xfId="0" applyNumberFormat="1" applyFont="1"/>
    <xf numFmtId="0" fontId="3" fillId="0" borderId="0" xfId="0" applyFont="1"/>
    <xf numFmtId="9" fontId="4" fillId="0" borderId="0" xfId="0" applyNumberFormat="1" applyFont="1"/>
    <xf numFmtId="41" fontId="10" fillId="2" borderId="0" xfId="0" applyNumberFormat="1" applyFont="1" applyFill="1"/>
    <xf numFmtId="166" fontId="4" fillId="0" borderId="0" xfId="1" applyNumberFormat="1" applyFont="1"/>
    <xf numFmtId="166" fontId="11" fillId="0" borderId="0" xfId="1" applyNumberFormat="1" applyFont="1" applyFill="1"/>
    <xf numFmtId="166" fontId="12" fillId="0" borderId="0" xfId="1" applyNumberFormat="1" applyFont="1" applyFill="1"/>
    <xf numFmtId="164" fontId="5" fillId="0" borderId="2" xfId="0" applyNumberFormat="1" applyFont="1" applyBorder="1"/>
    <xf numFmtId="164" fontId="5" fillId="0" borderId="0" xfId="0" applyNumberFormat="1" applyFont="1"/>
    <xf numFmtId="0" fontId="4" fillId="0" borderId="0" xfId="0" applyFont="1" applyFill="1" applyBorder="1"/>
    <xf numFmtId="164" fontId="5" fillId="0" borderId="1" xfId="0" applyNumberFormat="1" applyFont="1" applyBorder="1"/>
    <xf numFmtId="9" fontId="10" fillId="0" borderId="0" xfId="0" applyNumberFormat="1" applyFont="1" applyFill="1" applyBorder="1"/>
    <xf numFmtId="41" fontId="14" fillId="0" borderId="0" xfId="0" applyNumberFormat="1" applyFont="1" applyFill="1"/>
    <xf numFmtId="9" fontId="2" fillId="2" borderId="0" xfId="2" applyFont="1" applyFill="1" applyAlignment="1">
      <alignment horizontal="center" vertical="center"/>
    </xf>
    <xf numFmtId="166" fontId="10" fillId="2" borderId="0" xfId="0" applyNumberFormat="1" applyFont="1" applyFill="1"/>
    <xf numFmtId="9" fontId="13" fillId="4" borderId="0" xfId="0" applyNumberFormat="1" applyFont="1" applyFill="1" applyAlignment="1">
      <alignment horizontal="center" vertical="center"/>
    </xf>
    <xf numFmtId="0" fontId="11" fillId="5" borderId="0" xfId="0" applyFont="1" applyFill="1"/>
    <xf numFmtId="9" fontId="11" fillId="5" borderId="0" xfId="0" applyNumberFormat="1" applyFont="1" applyFill="1"/>
    <xf numFmtId="41" fontId="11" fillId="5" borderId="0" xfId="1" applyFont="1" applyFill="1"/>
    <xf numFmtId="1" fontId="11" fillId="5" borderId="0" xfId="0" applyNumberFormat="1" applyFont="1" applyFill="1"/>
    <xf numFmtId="9" fontId="4" fillId="5" borderId="0" xfId="0" applyNumberFormat="1" applyFont="1" applyFill="1"/>
    <xf numFmtId="41" fontId="4" fillId="5" borderId="0" xfId="0" applyNumberFormat="1" applyFont="1" applyFill="1"/>
    <xf numFmtId="165" fontId="6" fillId="0" borderId="0" xfId="0" applyNumberFormat="1" applyFont="1" applyFill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65" fontId="6" fillId="0" borderId="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11761</xdr:colOff>
      <xdr:row>2</xdr:row>
      <xdr:rowOff>117404</xdr:rowOff>
    </xdr:from>
    <xdr:to>
      <xdr:col>3</xdr:col>
      <xdr:colOff>2</xdr:colOff>
      <xdr:row>8</xdr:row>
      <xdr:rowOff>116654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1" y="117404"/>
          <a:ext cx="3092685" cy="115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105833</xdr:colOff>
      <xdr:row>3</xdr:row>
      <xdr:rowOff>27215</xdr:rowOff>
    </xdr:from>
    <xdr:to>
      <xdr:col>10</xdr:col>
      <xdr:colOff>693797</xdr:colOff>
      <xdr:row>9</xdr:row>
      <xdr:rowOff>52739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12FDB782-EF63-4A47-A772-CC2794A8D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685" y="262400"/>
          <a:ext cx="3163241" cy="1177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zoomScale="85" zoomScaleNormal="85" workbookViewId="0">
      <selection activeCell="B12" sqref="B12:N15"/>
    </sheetView>
  </sheetViews>
  <sheetFormatPr baseColWidth="10" defaultRowHeight="12.75" x14ac:dyDescent="0.2"/>
  <cols>
    <col min="1" max="1" width="29.5703125" style="4" customWidth="1"/>
    <col min="2" max="2" width="6.140625" style="4" bestFit="1" customWidth="1"/>
    <col min="3" max="6" width="10.7109375" style="4" bestFit="1" customWidth="1"/>
    <col min="7" max="7" width="11.42578125" style="4" bestFit="1" customWidth="1"/>
    <col min="8" max="8" width="11.28515625" style="4" bestFit="1" customWidth="1"/>
    <col min="9" max="9" width="12.7109375" style="4" bestFit="1" customWidth="1"/>
    <col min="10" max="14" width="10.7109375" style="4" bestFit="1" customWidth="1"/>
    <col min="15" max="15" width="11.42578125" style="3"/>
    <col min="16" max="16384" width="11.42578125" style="4"/>
  </cols>
  <sheetData>
    <row r="1" spans="1:14" ht="23.25" x14ac:dyDescent="0.35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3" spans="1:14" x14ac:dyDescent="0.2">
      <c r="A3" s="1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C4" s="5"/>
      <c r="D4" s="49"/>
      <c r="E4" s="49"/>
      <c r="F4" s="5"/>
      <c r="G4" s="50" t="s">
        <v>32</v>
      </c>
      <c r="H4" s="51"/>
      <c r="I4" s="52"/>
    </row>
    <row r="5" spans="1:14" ht="25.5" x14ac:dyDescent="0.2">
      <c r="C5" s="5"/>
      <c r="D5" s="6"/>
      <c r="E5" s="7"/>
      <c r="F5" s="8"/>
      <c r="G5" s="9" t="s">
        <v>49</v>
      </c>
      <c r="H5" s="10" t="s">
        <v>33</v>
      </c>
      <c r="I5" s="11" t="s">
        <v>47</v>
      </c>
      <c r="J5" s="42">
        <v>0.3</v>
      </c>
    </row>
    <row r="6" spans="1:14" x14ac:dyDescent="0.2">
      <c r="C6" s="5"/>
      <c r="D6" s="12"/>
      <c r="E6" s="13"/>
      <c r="F6" s="5"/>
      <c r="G6" s="14" t="s">
        <v>34</v>
      </c>
      <c r="H6" s="15">
        <v>1000000</v>
      </c>
      <c r="I6" s="16">
        <f>+H6*0.9*$J$5</f>
        <v>270000</v>
      </c>
    </row>
    <row r="7" spans="1:14" x14ac:dyDescent="0.2">
      <c r="C7" s="5"/>
      <c r="D7" s="12"/>
      <c r="E7" s="13"/>
      <c r="F7" s="5"/>
      <c r="G7" s="17" t="s">
        <v>35</v>
      </c>
      <c r="H7" s="18">
        <v>2500000</v>
      </c>
      <c r="I7" s="19">
        <f t="shared" ref="I7:I9" si="0">+H7*0.9*$J$5</f>
        <v>675000</v>
      </c>
    </row>
    <row r="8" spans="1:14" x14ac:dyDescent="0.2">
      <c r="C8" s="5"/>
      <c r="D8" s="12"/>
      <c r="E8" s="13"/>
      <c r="F8" s="5"/>
      <c r="G8" s="17" t="s">
        <v>36</v>
      </c>
      <c r="H8" s="18">
        <v>5000000</v>
      </c>
      <c r="I8" s="19">
        <f t="shared" si="0"/>
        <v>1350000</v>
      </c>
    </row>
    <row r="9" spans="1:14" x14ac:dyDescent="0.2">
      <c r="C9" s="5"/>
      <c r="D9" s="12"/>
      <c r="E9" s="13"/>
      <c r="F9" s="5"/>
      <c r="G9" s="20" t="s">
        <v>37</v>
      </c>
      <c r="H9" s="21">
        <v>7000000</v>
      </c>
      <c r="I9" s="22">
        <f t="shared" si="0"/>
        <v>1890000</v>
      </c>
    </row>
    <row r="10" spans="1:14" x14ac:dyDescent="0.2">
      <c r="A10" s="1" t="s">
        <v>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">
      <c r="C11" s="23" t="s">
        <v>0</v>
      </c>
      <c r="D11" s="23" t="s">
        <v>1</v>
      </c>
      <c r="E11" s="23" t="s">
        <v>2</v>
      </c>
      <c r="F11" s="23" t="s">
        <v>3</v>
      </c>
      <c r="G11" s="23" t="s">
        <v>4</v>
      </c>
      <c r="H11" s="23" t="s">
        <v>5</v>
      </c>
      <c r="I11" s="23" t="s">
        <v>6</v>
      </c>
      <c r="J11" s="23" t="s">
        <v>7</v>
      </c>
      <c r="K11" s="23" t="s">
        <v>8</v>
      </c>
      <c r="L11" s="23" t="s">
        <v>9</v>
      </c>
      <c r="M11" s="23" t="s">
        <v>10</v>
      </c>
      <c r="N11" s="23" t="s">
        <v>11</v>
      </c>
    </row>
    <row r="12" spans="1:14" x14ac:dyDescent="0.2">
      <c r="A12" s="24" t="s">
        <v>23</v>
      </c>
      <c r="C12" s="43">
        <v>15</v>
      </c>
      <c r="D12" s="43">
        <f t="shared" ref="D12:N16" si="1">+C12</f>
        <v>15</v>
      </c>
      <c r="E12" s="43">
        <f t="shared" si="1"/>
        <v>15</v>
      </c>
      <c r="F12" s="43">
        <v>20</v>
      </c>
      <c r="G12" s="43">
        <f t="shared" si="1"/>
        <v>20</v>
      </c>
      <c r="H12" s="43">
        <f t="shared" si="1"/>
        <v>20</v>
      </c>
      <c r="I12" s="43">
        <v>25</v>
      </c>
      <c r="J12" s="43">
        <f t="shared" si="1"/>
        <v>25</v>
      </c>
      <c r="K12" s="43">
        <f t="shared" si="1"/>
        <v>25</v>
      </c>
      <c r="L12" s="43">
        <f t="shared" si="1"/>
        <v>25</v>
      </c>
      <c r="M12" s="43">
        <f t="shared" si="1"/>
        <v>25</v>
      </c>
      <c r="N12" s="43">
        <f t="shared" si="1"/>
        <v>25</v>
      </c>
    </row>
    <row r="13" spans="1:14" x14ac:dyDescent="0.2">
      <c r="A13" s="3" t="s">
        <v>20</v>
      </c>
      <c r="B13" s="47">
        <v>0.75</v>
      </c>
      <c r="C13" s="46">
        <f>+C12*$B$13</f>
        <v>11.25</v>
      </c>
      <c r="D13" s="46">
        <f t="shared" ref="D13:N13" si="2">+D12*$B$13</f>
        <v>11.25</v>
      </c>
      <c r="E13" s="46">
        <f t="shared" si="2"/>
        <v>11.25</v>
      </c>
      <c r="F13" s="46">
        <f t="shared" si="2"/>
        <v>15</v>
      </c>
      <c r="G13" s="46">
        <f t="shared" si="2"/>
        <v>15</v>
      </c>
      <c r="H13" s="46">
        <f t="shared" si="2"/>
        <v>15</v>
      </c>
      <c r="I13" s="46">
        <f t="shared" si="2"/>
        <v>18.75</v>
      </c>
      <c r="J13" s="46">
        <f t="shared" si="2"/>
        <v>18.75</v>
      </c>
      <c r="K13" s="46">
        <f t="shared" si="2"/>
        <v>18.75</v>
      </c>
      <c r="L13" s="46">
        <f t="shared" si="2"/>
        <v>18.75</v>
      </c>
      <c r="M13" s="46">
        <f t="shared" si="2"/>
        <v>18.75</v>
      </c>
      <c r="N13" s="46">
        <f t="shared" si="2"/>
        <v>18.75</v>
      </c>
    </row>
    <row r="14" spans="1:14" x14ac:dyDescent="0.2">
      <c r="A14" s="3" t="s">
        <v>21</v>
      </c>
      <c r="B14" s="47">
        <v>0.3</v>
      </c>
      <c r="C14" s="46">
        <f>+C13*$B$14</f>
        <v>3.375</v>
      </c>
      <c r="D14" s="46">
        <f t="shared" ref="D14:N14" si="3">+D13*$B$14</f>
        <v>3.375</v>
      </c>
      <c r="E14" s="46">
        <f t="shared" si="3"/>
        <v>3.375</v>
      </c>
      <c r="F14" s="46">
        <f t="shared" si="3"/>
        <v>4.5</v>
      </c>
      <c r="G14" s="46">
        <f t="shared" si="3"/>
        <v>4.5</v>
      </c>
      <c r="H14" s="46">
        <f t="shared" si="3"/>
        <v>4.5</v>
      </c>
      <c r="I14" s="46">
        <f t="shared" si="3"/>
        <v>5.625</v>
      </c>
      <c r="J14" s="46">
        <f t="shared" si="3"/>
        <v>5.625</v>
      </c>
      <c r="K14" s="46">
        <f t="shared" si="3"/>
        <v>5.625</v>
      </c>
      <c r="L14" s="46">
        <f t="shared" si="3"/>
        <v>5.625</v>
      </c>
      <c r="M14" s="46">
        <f t="shared" si="3"/>
        <v>5.625</v>
      </c>
      <c r="N14" s="46">
        <f t="shared" si="3"/>
        <v>5.625</v>
      </c>
    </row>
    <row r="15" spans="1:14" x14ac:dyDescent="0.2">
      <c r="A15" s="3" t="s">
        <v>22</v>
      </c>
      <c r="B15" s="47">
        <v>0.3</v>
      </c>
      <c r="C15" s="46">
        <f>+C14*$B$15</f>
        <v>1.0125</v>
      </c>
      <c r="D15" s="46">
        <f t="shared" ref="D15:N15" si="4">+D14*$B$15</f>
        <v>1.0125</v>
      </c>
      <c r="E15" s="46">
        <f t="shared" si="4"/>
        <v>1.0125</v>
      </c>
      <c r="F15" s="46">
        <f t="shared" si="4"/>
        <v>1.3499999999999999</v>
      </c>
      <c r="G15" s="46">
        <f t="shared" si="4"/>
        <v>1.3499999999999999</v>
      </c>
      <c r="H15" s="46">
        <f t="shared" si="4"/>
        <v>1.3499999999999999</v>
      </c>
      <c r="I15" s="46">
        <f t="shared" si="4"/>
        <v>1.6875</v>
      </c>
      <c r="J15" s="46">
        <f t="shared" si="4"/>
        <v>1.6875</v>
      </c>
      <c r="K15" s="46">
        <f t="shared" si="4"/>
        <v>1.6875</v>
      </c>
      <c r="L15" s="46">
        <f t="shared" si="4"/>
        <v>1.6875</v>
      </c>
      <c r="M15" s="46">
        <f t="shared" si="4"/>
        <v>1.6875</v>
      </c>
      <c r="N15" s="46">
        <f t="shared" si="4"/>
        <v>1.6875</v>
      </c>
    </row>
    <row r="16" spans="1:14" x14ac:dyDescent="0.2">
      <c r="A16" s="3" t="s">
        <v>50</v>
      </c>
      <c r="C16" s="44">
        <v>0.4</v>
      </c>
      <c r="D16" s="44">
        <f t="shared" si="1"/>
        <v>0.4</v>
      </c>
      <c r="E16" s="44">
        <f t="shared" si="1"/>
        <v>0.4</v>
      </c>
      <c r="F16" s="44">
        <f>+E16</f>
        <v>0.4</v>
      </c>
      <c r="G16" s="44">
        <f t="shared" si="1"/>
        <v>0.4</v>
      </c>
      <c r="H16" s="44">
        <f t="shared" si="1"/>
        <v>0.4</v>
      </c>
      <c r="I16" s="44">
        <f>+H16</f>
        <v>0.4</v>
      </c>
      <c r="J16" s="44">
        <f t="shared" si="1"/>
        <v>0.4</v>
      </c>
      <c r="K16" s="44">
        <f t="shared" si="1"/>
        <v>0.4</v>
      </c>
      <c r="L16" s="44">
        <f t="shared" si="1"/>
        <v>0.4</v>
      </c>
      <c r="M16" s="44">
        <f t="shared" si="1"/>
        <v>0.4</v>
      </c>
      <c r="N16" s="44">
        <f t="shared" si="1"/>
        <v>0.4</v>
      </c>
    </row>
    <row r="17" spans="1:14" x14ac:dyDescent="0.2">
      <c r="A17" s="4" t="s">
        <v>27</v>
      </c>
      <c r="C17" s="45">
        <v>1000000</v>
      </c>
      <c r="D17" s="45">
        <v>1000000</v>
      </c>
      <c r="E17" s="45">
        <v>1000000</v>
      </c>
      <c r="F17" s="45">
        <v>1000000</v>
      </c>
      <c r="G17" s="45">
        <v>1000000</v>
      </c>
      <c r="H17" s="45">
        <v>1000000</v>
      </c>
      <c r="I17" s="45">
        <v>1000000</v>
      </c>
      <c r="J17" s="45">
        <v>1000000</v>
      </c>
      <c r="K17" s="45">
        <v>1000000</v>
      </c>
      <c r="L17" s="45">
        <v>1000000</v>
      </c>
      <c r="M17" s="45">
        <v>1000000</v>
      </c>
      <c r="N17" s="45">
        <v>1000000</v>
      </c>
    </row>
    <row r="18" spans="1:14" x14ac:dyDescent="0.2">
      <c r="A18" s="1" t="s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5"/>
      <c r="M18" s="2"/>
      <c r="N18" s="2"/>
    </row>
    <row r="19" spans="1:14" x14ac:dyDescent="0.2">
      <c r="B19" s="23" t="s">
        <v>13</v>
      </c>
      <c r="C19" s="23" t="s">
        <v>0</v>
      </c>
      <c r="D19" s="23" t="s">
        <v>1</v>
      </c>
      <c r="E19" s="23" t="s">
        <v>2</v>
      </c>
      <c r="F19" s="23" t="s">
        <v>3</v>
      </c>
      <c r="G19" s="23" t="s">
        <v>4</v>
      </c>
      <c r="H19" s="23" t="s">
        <v>5</v>
      </c>
      <c r="I19" s="23" t="s">
        <v>6</v>
      </c>
      <c r="J19" s="23" t="s">
        <v>7</v>
      </c>
      <c r="K19" s="23" t="s">
        <v>8</v>
      </c>
      <c r="L19" s="23" t="s">
        <v>9</v>
      </c>
      <c r="M19" s="23" t="s">
        <v>10</v>
      </c>
      <c r="N19" s="23" t="s">
        <v>11</v>
      </c>
    </row>
    <row r="20" spans="1:14" x14ac:dyDescent="0.2">
      <c r="A20" s="4" t="s">
        <v>15</v>
      </c>
      <c r="C20" s="48">
        <v>4</v>
      </c>
      <c r="D20" s="48">
        <v>4</v>
      </c>
      <c r="E20" s="48">
        <v>4</v>
      </c>
      <c r="F20" s="48">
        <v>4</v>
      </c>
      <c r="G20" s="48">
        <v>4</v>
      </c>
      <c r="H20" s="48">
        <v>4</v>
      </c>
      <c r="I20" s="48">
        <v>4</v>
      </c>
      <c r="J20" s="48">
        <v>4</v>
      </c>
      <c r="K20" s="48">
        <v>4</v>
      </c>
      <c r="L20" s="48">
        <v>4</v>
      </c>
      <c r="M20" s="48">
        <v>4</v>
      </c>
      <c r="N20" s="48">
        <v>4</v>
      </c>
    </row>
    <row r="21" spans="1:14" x14ac:dyDescent="0.2">
      <c r="A21" s="4" t="s">
        <v>16</v>
      </c>
      <c r="C21" s="26">
        <f t="shared" ref="C21:N21" si="5">+C20*C12</f>
        <v>60</v>
      </c>
      <c r="D21" s="26">
        <f t="shared" si="5"/>
        <v>60</v>
      </c>
      <c r="E21" s="26">
        <f t="shared" si="5"/>
        <v>60</v>
      </c>
      <c r="F21" s="26">
        <f t="shared" si="5"/>
        <v>80</v>
      </c>
      <c r="G21" s="26">
        <f t="shared" si="5"/>
        <v>80</v>
      </c>
      <c r="H21" s="26">
        <f t="shared" si="5"/>
        <v>80</v>
      </c>
      <c r="I21" s="26">
        <f t="shared" si="5"/>
        <v>100</v>
      </c>
      <c r="J21" s="26">
        <f t="shared" si="5"/>
        <v>100</v>
      </c>
      <c r="K21" s="26">
        <f t="shared" si="5"/>
        <v>100</v>
      </c>
      <c r="L21" s="26">
        <f t="shared" si="5"/>
        <v>100</v>
      </c>
      <c r="M21" s="26">
        <f t="shared" si="5"/>
        <v>100</v>
      </c>
      <c r="N21" s="26">
        <f t="shared" si="5"/>
        <v>100</v>
      </c>
    </row>
    <row r="22" spans="1:14" x14ac:dyDescent="0.2">
      <c r="A22" s="4" t="s">
        <v>48</v>
      </c>
      <c r="C22" s="26">
        <f t="shared" ref="C22:N22" si="6">+C20*C13</f>
        <v>45</v>
      </c>
      <c r="D22" s="26">
        <f t="shared" si="6"/>
        <v>45</v>
      </c>
      <c r="E22" s="26">
        <f t="shared" si="6"/>
        <v>45</v>
      </c>
      <c r="F22" s="26">
        <f t="shared" si="6"/>
        <v>60</v>
      </c>
      <c r="G22" s="26">
        <f t="shared" si="6"/>
        <v>60</v>
      </c>
      <c r="H22" s="26">
        <f t="shared" si="6"/>
        <v>60</v>
      </c>
      <c r="I22" s="26">
        <f t="shared" si="6"/>
        <v>75</v>
      </c>
      <c r="J22" s="26">
        <f t="shared" si="6"/>
        <v>75</v>
      </c>
      <c r="K22" s="26">
        <f t="shared" si="6"/>
        <v>75</v>
      </c>
      <c r="L22" s="26">
        <f t="shared" si="6"/>
        <v>75</v>
      </c>
      <c r="M22" s="26">
        <f t="shared" si="6"/>
        <v>75</v>
      </c>
      <c r="N22" s="26">
        <f t="shared" si="6"/>
        <v>75</v>
      </c>
    </row>
    <row r="23" spans="1:14" x14ac:dyDescent="0.2">
      <c r="A23" s="4" t="s">
        <v>18</v>
      </c>
      <c r="C23" s="26">
        <f t="shared" ref="C23:N23" si="7">+C20*C14</f>
        <v>13.5</v>
      </c>
      <c r="D23" s="26">
        <f t="shared" si="7"/>
        <v>13.5</v>
      </c>
      <c r="E23" s="26">
        <f t="shared" si="7"/>
        <v>13.5</v>
      </c>
      <c r="F23" s="26">
        <f t="shared" si="7"/>
        <v>18</v>
      </c>
      <c r="G23" s="26">
        <f t="shared" si="7"/>
        <v>18</v>
      </c>
      <c r="H23" s="26">
        <f t="shared" si="7"/>
        <v>18</v>
      </c>
      <c r="I23" s="26">
        <f t="shared" si="7"/>
        <v>22.5</v>
      </c>
      <c r="J23" s="26">
        <f t="shared" si="7"/>
        <v>22.5</v>
      </c>
      <c r="K23" s="26">
        <f t="shared" si="7"/>
        <v>22.5</v>
      </c>
      <c r="L23" s="26">
        <f t="shared" si="7"/>
        <v>22.5</v>
      </c>
      <c r="M23" s="26">
        <f t="shared" si="7"/>
        <v>22.5</v>
      </c>
      <c r="N23" s="26">
        <f t="shared" si="7"/>
        <v>22.5</v>
      </c>
    </row>
    <row r="24" spans="1:14" x14ac:dyDescent="0.2">
      <c r="A24" s="4" t="s">
        <v>19</v>
      </c>
      <c r="C24" s="27">
        <f t="shared" ref="C24:N24" si="8">+C20*C15</f>
        <v>4.05</v>
      </c>
      <c r="D24" s="27">
        <f t="shared" si="8"/>
        <v>4.05</v>
      </c>
      <c r="E24" s="27">
        <f t="shared" si="8"/>
        <v>4.05</v>
      </c>
      <c r="F24" s="27">
        <f t="shared" si="8"/>
        <v>5.3999999999999995</v>
      </c>
      <c r="G24" s="27">
        <f t="shared" si="8"/>
        <v>5.3999999999999995</v>
      </c>
      <c r="H24" s="27">
        <f t="shared" si="8"/>
        <v>5.3999999999999995</v>
      </c>
      <c r="I24" s="27">
        <f t="shared" si="8"/>
        <v>6.75</v>
      </c>
      <c r="J24" s="27">
        <f t="shared" si="8"/>
        <v>6.75</v>
      </c>
      <c r="K24" s="27">
        <f t="shared" si="8"/>
        <v>6.75</v>
      </c>
      <c r="L24" s="27">
        <f t="shared" si="8"/>
        <v>6.75</v>
      </c>
      <c r="M24" s="27">
        <f t="shared" si="8"/>
        <v>6.75</v>
      </c>
      <c r="N24" s="27">
        <f t="shared" si="8"/>
        <v>6.75</v>
      </c>
    </row>
    <row r="25" spans="1:14" x14ac:dyDescent="0.2">
      <c r="A25" s="1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5"/>
      <c r="M25" s="2"/>
      <c r="N25" s="2"/>
    </row>
    <row r="26" spans="1:14" x14ac:dyDescent="0.2">
      <c r="A26" s="28" t="s">
        <v>40</v>
      </c>
      <c r="C26" s="2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x14ac:dyDescent="0.2">
      <c r="A27" s="29">
        <v>0.45</v>
      </c>
      <c r="B27" s="4" t="s">
        <v>41</v>
      </c>
      <c r="C27" s="41">
        <f>+$A$27*C24</f>
        <v>1.8225</v>
      </c>
      <c r="D27" s="41">
        <f t="shared" ref="D27:N27" si="9">+$A$27*D24</f>
        <v>1.8225</v>
      </c>
      <c r="E27" s="41">
        <f t="shared" si="9"/>
        <v>1.8225</v>
      </c>
      <c r="F27" s="41">
        <f t="shared" si="9"/>
        <v>2.4299999999999997</v>
      </c>
      <c r="G27" s="41">
        <f t="shared" si="9"/>
        <v>2.4299999999999997</v>
      </c>
      <c r="H27" s="41">
        <f t="shared" si="9"/>
        <v>2.4299999999999997</v>
      </c>
      <c r="I27" s="41">
        <f t="shared" si="9"/>
        <v>3.0375000000000001</v>
      </c>
      <c r="J27" s="41">
        <f t="shared" si="9"/>
        <v>3.0375000000000001</v>
      </c>
      <c r="K27" s="41">
        <f t="shared" si="9"/>
        <v>3.0375000000000001</v>
      </c>
      <c r="L27" s="41">
        <f t="shared" si="9"/>
        <v>3.0375000000000001</v>
      </c>
      <c r="M27" s="41">
        <f t="shared" si="9"/>
        <v>3.0375000000000001</v>
      </c>
      <c r="N27" s="41">
        <f t="shared" si="9"/>
        <v>3.0375000000000001</v>
      </c>
    </row>
    <row r="28" spans="1:14" x14ac:dyDescent="0.2">
      <c r="A28" s="29">
        <v>0.25</v>
      </c>
      <c r="B28" s="4" t="s">
        <v>42</v>
      </c>
      <c r="C28" s="41">
        <f>+$A$28*C24</f>
        <v>1.0125</v>
      </c>
      <c r="D28" s="41">
        <f t="shared" ref="D28:N28" si="10">+$A$28*D24</f>
        <v>1.0125</v>
      </c>
      <c r="E28" s="41">
        <f t="shared" si="10"/>
        <v>1.0125</v>
      </c>
      <c r="F28" s="41">
        <f t="shared" si="10"/>
        <v>1.3499999999999999</v>
      </c>
      <c r="G28" s="41">
        <f t="shared" si="10"/>
        <v>1.3499999999999999</v>
      </c>
      <c r="H28" s="41">
        <f t="shared" si="10"/>
        <v>1.3499999999999999</v>
      </c>
      <c r="I28" s="41">
        <f t="shared" si="10"/>
        <v>1.6875</v>
      </c>
      <c r="J28" s="41">
        <f t="shared" si="10"/>
        <v>1.6875</v>
      </c>
      <c r="K28" s="41">
        <f t="shared" si="10"/>
        <v>1.6875</v>
      </c>
      <c r="L28" s="41">
        <f t="shared" si="10"/>
        <v>1.6875</v>
      </c>
      <c r="M28" s="41">
        <f t="shared" si="10"/>
        <v>1.6875</v>
      </c>
      <c r="N28" s="41">
        <f t="shared" si="10"/>
        <v>1.6875</v>
      </c>
    </row>
    <row r="29" spans="1:14" x14ac:dyDescent="0.2">
      <c r="A29" s="29">
        <v>0.2</v>
      </c>
      <c r="B29" s="4" t="s">
        <v>43</v>
      </c>
      <c r="C29" s="41">
        <f>+$A$29*C24</f>
        <v>0.81</v>
      </c>
      <c r="D29" s="41">
        <f t="shared" ref="D29:N29" si="11">+$A$29*D24</f>
        <v>0.81</v>
      </c>
      <c r="E29" s="41">
        <f t="shared" si="11"/>
        <v>0.81</v>
      </c>
      <c r="F29" s="41">
        <f t="shared" si="11"/>
        <v>1.0799999999999998</v>
      </c>
      <c r="G29" s="41">
        <f t="shared" si="11"/>
        <v>1.0799999999999998</v>
      </c>
      <c r="H29" s="41">
        <f t="shared" si="11"/>
        <v>1.0799999999999998</v>
      </c>
      <c r="I29" s="41">
        <f t="shared" si="11"/>
        <v>1.35</v>
      </c>
      <c r="J29" s="41">
        <f t="shared" si="11"/>
        <v>1.35</v>
      </c>
      <c r="K29" s="41">
        <f t="shared" si="11"/>
        <v>1.35</v>
      </c>
      <c r="L29" s="41">
        <f t="shared" si="11"/>
        <v>1.35</v>
      </c>
      <c r="M29" s="41">
        <f t="shared" si="11"/>
        <v>1.35</v>
      </c>
      <c r="N29" s="41">
        <f t="shared" si="11"/>
        <v>1.35</v>
      </c>
    </row>
    <row r="30" spans="1:14" x14ac:dyDescent="0.2">
      <c r="A30" s="29">
        <v>0.1</v>
      </c>
      <c r="B30" s="4" t="s">
        <v>44</v>
      </c>
      <c r="C30" s="41">
        <f>+$A$30*C24</f>
        <v>0.40500000000000003</v>
      </c>
      <c r="D30" s="41">
        <f t="shared" ref="D30:N30" si="12">+$A$30*D24</f>
        <v>0.40500000000000003</v>
      </c>
      <c r="E30" s="41">
        <f t="shared" si="12"/>
        <v>0.40500000000000003</v>
      </c>
      <c r="F30" s="41">
        <f t="shared" si="12"/>
        <v>0.53999999999999992</v>
      </c>
      <c r="G30" s="41">
        <f t="shared" si="12"/>
        <v>0.53999999999999992</v>
      </c>
      <c r="H30" s="41">
        <f t="shared" si="12"/>
        <v>0.53999999999999992</v>
      </c>
      <c r="I30" s="41">
        <f t="shared" si="12"/>
        <v>0.67500000000000004</v>
      </c>
      <c r="J30" s="41">
        <f t="shared" si="12"/>
        <v>0.67500000000000004</v>
      </c>
      <c r="K30" s="41">
        <f t="shared" si="12"/>
        <v>0.67500000000000004</v>
      </c>
      <c r="L30" s="41">
        <f t="shared" si="12"/>
        <v>0.67500000000000004</v>
      </c>
      <c r="M30" s="41">
        <f t="shared" si="12"/>
        <v>0.67500000000000004</v>
      </c>
      <c r="N30" s="41">
        <f t="shared" si="12"/>
        <v>0.67500000000000004</v>
      </c>
    </row>
    <row r="31" spans="1:14" x14ac:dyDescent="0.2">
      <c r="A31" s="28" t="s">
        <v>46</v>
      </c>
      <c r="C31" s="27">
        <f>SUM(C27:C30)</f>
        <v>4.05</v>
      </c>
      <c r="D31" s="27">
        <f t="shared" ref="D31:N31" si="13">SUM(D27:D30)</f>
        <v>4.05</v>
      </c>
      <c r="E31" s="27">
        <f t="shared" si="13"/>
        <v>4.05</v>
      </c>
      <c r="F31" s="27">
        <f t="shared" si="13"/>
        <v>5.3999999999999995</v>
      </c>
      <c r="G31" s="27">
        <f t="shared" si="13"/>
        <v>5.3999999999999995</v>
      </c>
      <c r="H31" s="27">
        <f t="shared" si="13"/>
        <v>5.3999999999999995</v>
      </c>
      <c r="I31" s="27">
        <f t="shared" si="13"/>
        <v>6.7499999999999991</v>
      </c>
      <c r="J31" s="27">
        <f t="shared" si="13"/>
        <v>6.7499999999999991</v>
      </c>
      <c r="K31" s="27">
        <f t="shared" si="13"/>
        <v>6.7499999999999991</v>
      </c>
      <c r="L31" s="27">
        <f t="shared" si="13"/>
        <v>6.7499999999999991</v>
      </c>
      <c r="M31" s="27">
        <f t="shared" si="13"/>
        <v>6.7499999999999991</v>
      </c>
      <c r="N31" s="27">
        <f t="shared" si="13"/>
        <v>6.7499999999999991</v>
      </c>
    </row>
    <row r="32" spans="1:14" x14ac:dyDescent="0.2">
      <c r="A32" s="1" t="s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5"/>
      <c r="M32" s="2"/>
      <c r="N32" s="2"/>
    </row>
    <row r="33" spans="1:15" x14ac:dyDescent="0.2">
      <c r="B33" s="23" t="s">
        <v>13</v>
      </c>
      <c r="C33" s="23" t="s">
        <v>0</v>
      </c>
      <c r="D33" s="23" t="s">
        <v>1</v>
      </c>
      <c r="E33" s="23" t="s">
        <v>2</v>
      </c>
      <c r="F33" s="23" t="s">
        <v>3</v>
      </c>
      <c r="G33" s="23" t="s">
        <v>4</v>
      </c>
      <c r="H33" s="23" t="s">
        <v>5</v>
      </c>
      <c r="I33" s="23" t="s">
        <v>6</v>
      </c>
      <c r="J33" s="23" t="s">
        <v>7</v>
      </c>
      <c r="K33" s="23" t="s">
        <v>8</v>
      </c>
      <c r="L33" s="23" t="s">
        <v>9</v>
      </c>
      <c r="M33" s="23" t="s">
        <v>10</v>
      </c>
      <c r="N33" s="23" t="s">
        <v>11</v>
      </c>
    </row>
    <row r="34" spans="1:15" x14ac:dyDescent="0.2">
      <c r="A34" s="4" t="s">
        <v>19</v>
      </c>
      <c r="B34" s="31"/>
      <c r="C34" s="31">
        <f t="shared" ref="C34:N34" si="14">+C24</f>
        <v>4.05</v>
      </c>
      <c r="D34" s="31">
        <f t="shared" si="14"/>
        <v>4.05</v>
      </c>
      <c r="E34" s="31">
        <f t="shared" si="14"/>
        <v>4.05</v>
      </c>
      <c r="F34" s="31">
        <f t="shared" si="14"/>
        <v>5.3999999999999995</v>
      </c>
      <c r="G34" s="31">
        <f t="shared" si="14"/>
        <v>5.3999999999999995</v>
      </c>
      <c r="H34" s="31">
        <f t="shared" si="14"/>
        <v>5.3999999999999995</v>
      </c>
      <c r="I34" s="31">
        <f t="shared" si="14"/>
        <v>6.75</v>
      </c>
      <c r="J34" s="31">
        <f t="shared" si="14"/>
        <v>6.75</v>
      </c>
      <c r="K34" s="31">
        <f t="shared" si="14"/>
        <v>6.75</v>
      </c>
      <c r="L34" s="31">
        <f t="shared" si="14"/>
        <v>6.75</v>
      </c>
      <c r="M34" s="31">
        <f t="shared" si="14"/>
        <v>6.75</v>
      </c>
      <c r="N34" s="31">
        <f t="shared" si="14"/>
        <v>6.75</v>
      </c>
    </row>
    <row r="35" spans="1:15" x14ac:dyDescent="0.2">
      <c r="A35" s="4" t="s">
        <v>25</v>
      </c>
      <c r="B35" s="32"/>
      <c r="C35" s="33">
        <f t="shared" ref="C35:N35" si="15">+B36*C16</f>
        <v>0</v>
      </c>
      <c r="D35" s="33">
        <f t="shared" si="15"/>
        <v>1.62</v>
      </c>
      <c r="E35" s="33">
        <f t="shared" si="15"/>
        <v>2.5920000000000001</v>
      </c>
      <c r="F35" s="33">
        <f t="shared" si="15"/>
        <v>3.1751999999999998</v>
      </c>
      <c r="G35" s="33">
        <f t="shared" si="15"/>
        <v>4.0651199999999994</v>
      </c>
      <c r="H35" s="33">
        <f t="shared" si="15"/>
        <v>4.5990719999999987</v>
      </c>
      <c r="I35" s="33">
        <f t="shared" si="15"/>
        <v>4.9194431999999981</v>
      </c>
      <c r="J35" s="33">
        <f t="shared" si="15"/>
        <v>5.6516659199999992</v>
      </c>
      <c r="K35" s="33">
        <f t="shared" si="15"/>
        <v>6.0909995519999995</v>
      </c>
      <c r="L35" s="33">
        <f t="shared" si="15"/>
        <v>6.3545997312000004</v>
      </c>
      <c r="M35" s="33">
        <f t="shared" si="15"/>
        <v>6.5127598387200001</v>
      </c>
      <c r="N35" s="33">
        <f t="shared" si="15"/>
        <v>6.6076559032319997</v>
      </c>
    </row>
    <row r="36" spans="1:15" x14ac:dyDescent="0.2">
      <c r="A36" s="4" t="s">
        <v>12</v>
      </c>
      <c r="B36" s="31">
        <v>0</v>
      </c>
      <c r="C36" s="31">
        <f>+B36+C34-C35</f>
        <v>4.05</v>
      </c>
      <c r="D36" s="31">
        <f t="shared" ref="D36:N36" si="16">+C36+D34-D35</f>
        <v>6.4799999999999995</v>
      </c>
      <c r="E36" s="31">
        <f t="shared" si="16"/>
        <v>7.9379999999999988</v>
      </c>
      <c r="F36" s="31">
        <f t="shared" si="16"/>
        <v>10.162799999999997</v>
      </c>
      <c r="G36" s="31">
        <f t="shared" si="16"/>
        <v>11.497679999999995</v>
      </c>
      <c r="H36" s="31">
        <f t="shared" si="16"/>
        <v>12.298607999999994</v>
      </c>
      <c r="I36" s="31">
        <f t="shared" si="16"/>
        <v>14.129164799999996</v>
      </c>
      <c r="J36" s="31">
        <f t="shared" si="16"/>
        <v>15.227498879999999</v>
      </c>
      <c r="K36" s="31">
        <f t="shared" si="16"/>
        <v>15.886499327999999</v>
      </c>
      <c r="L36" s="31">
        <f t="shared" si="16"/>
        <v>16.281899596799999</v>
      </c>
      <c r="M36" s="31">
        <f t="shared" si="16"/>
        <v>16.519139758079998</v>
      </c>
      <c r="N36" s="31">
        <f t="shared" si="16"/>
        <v>16.661483854847997</v>
      </c>
    </row>
    <row r="37" spans="1:15" x14ac:dyDescent="0.2">
      <c r="A37" s="1" t="s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5" x14ac:dyDescent="0.2">
      <c r="A38" s="4" t="s">
        <v>29</v>
      </c>
      <c r="C38" s="26">
        <f>+C35*C17*0.9*0.3</f>
        <v>0</v>
      </c>
      <c r="D38" s="26">
        <f>+D35*D17*0.9*$J$5</f>
        <v>437400</v>
      </c>
      <c r="E38" s="26">
        <f t="shared" ref="E38:N38" si="17">+E35*E17*0.9*$J$5</f>
        <v>699840</v>
      </c>
      <c r="F38" s="26">
        <f t="shared" si="17"/>
        <v>857304</v>
      </c>
      <c r="G38" s="26">
        <f t="shared" si="17"/>
        <v>1097582.3999999999</v>
      </c>
      <c r="H38" s="26">
        <f t="shared" si="17"/>
        <v>1241749.4399999997</v>
      </c>
      <c r="I38" s="26">
        <f t="shared" si="17"/>
        <v>1328249.6639999996</v>
      </c>
      <c r="J38" s="26">
        <f t="shared" si="17"/>
        <v>1525949.7983999995</v>
      </c>
      <c r="K38" s="26">
        <f t="shared" si="17"/>
        <v>1644569.8790399998</v>
      </c>
      <c r="L38" s="26">
        <f t="shared" si="17"/>
        <v>1715741.9274239999</v>
      </c>
      <c r="M38" s="26">
        <f t="shared" si="17"/>
        <v>1758445.1564543999</v>
      </c>
      <c r="N38" s="26">
        <f t="shared" si="17"/>
        <v>1784067.09387264</v>
      </c>
    </row>
    <row r="39" spans="1:15" x14ac:dyDescent="0.2">
      <c r="A39" s="4" t="s">
        <v>52</v>
      </c>
      <c r="C39" s="26">
        <f>+Venta!C38</f>
        <v>0</v>
      </c>
      <c r="D39" s="26">
        <f>+Venta!D38</f>
        <v>0</v>
      </c>
      <c r="E39" s="26">
        <f>+Venta!E38</f>
        <v>492074.99999999994</v>
      </c>
      <c r="F39" s="26">
        <f>+Venta!F38</f>
        <v>984149.99999999988</v>
      </c>
      <c r="G39" s="26">
        <f>+Venta!G38</f>
        <v>1328602.5</v>
      </c>
      <c r="H39" s="26">
        <f>+Venta!H38</f>
        <v>1689457.4999999998</v>
      </c>
      <c r="I39" s="26">
        <f>+Venta!I38</f>
        <v>1946976.7499999993</v>
      </c>
      <c r="J39" s="26">
        <f>+Venta!J38</f>
        <v>2096239.4999999993</v>
      </c>
      <c r="K39" s="26">
        <f>+Venta!K38</f>
        <v>2332271.4749999992</v>
      </c>
      <c r="L39" s="26">
        <f>+Venta!L38</f>
        <v>2523524.625</v>
      </c>
      <c r="M39" s="26">
        <f>+Venta!M38</f>
        <v>2643968.1825000001</v>
      </c>
      <c r="N39" s="26">
        <f>+Venta!N38</f>
        <v>2707035.7949999999</v>
      </c>
    </row>
    <row r="41" spans="1:15" s="28" customFormat="1" x14ac:dyDescent="0.2">
      <c r="A41" s="28" t="s">
        <v>53</v>
      </c>
      <c r="C41" s="27">
        <f>+C39+C38</f>
        <v>0</v>
      </c>
      <c r="D41" s="27">
        <f t="shared" ref="D41:N41" si="18">+D39+D38</f>
        <v>437400</v>
      </c>
      <c r="E41" s="27">
        <f t="shared" si="18"/>
        <v>1191915</v>
      </c>
      <c r="F41" s="27">
        <f t="shared" si="18"/>
        <v>1841454</v>
      </c>
      <c r="G41" s="27">
        <f t="shared" si="18"/>
        <v>2426184.9</v>
      </c>
      <c r="H41" s="27">
        <f t="shared" si="18"/>
        <v>2931206.9399999995</v>
      </c>
      <c r="I41" s="27">
        <f t="shared" si="18"/>
        <v>3275226.4139999989</v>
      </c>
      <c r="J41" s="27">
        <f t="shared" si="18"/>
        <v>3622189.2983999988</v>
      </c>
      <c r="K41" s="27">
        <f t="shared" si="18"/>
        <v>3976841.3540399987</v>
      </c>
      <c r="L41" s="27">
        <f t="shared" si="18"/>
        <v>4239266.5524239996</v>
      </c>
      <c r="M41" s="27">
        <f t="shared" si="18"/>
        <v>4402413.3389544003</v>
      </c>
      <c r="N41" s="27">
        <f t="shared" si="18"/>
        <v>4491102.8888726402</v>
      </c>
      <c r="O41" s="24"/>
    </row>
  </sheetData>
  <mergeCells count="3">
    <mergeCell ref="D4:E4"/>
    <mergeCell ref="G4:I4"/>
    <mergeCell ref="A1:N1"/>
  </mergeCells>
  <pageMargins left="0.19685039370078741" right="0.19685039370078741" top="0.19685039370078741" bottom="0.19685039370078741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tabSelected="1" zoomScale="81" zoomScaleNormal="81" workbookViewId="0">
      <selection activeCell="M39" sqref="M39"/>
    </sheetView>
  </sheetViews>
  <sheetFormatPr baseColWidth="10" defaultRowHeight="12.75" x14ac:dyDescent="0.2"/>
  <cols>
    <col min="1" max="1" width="29.85546875" style="4" customWidth="1"/>
    <col min="2" max="2" width="6.140625" style="4" bestFit="1" customWidth="1"/>
    <col min="3" max="14" width="12.85546875" style="4" bestFit="1" customWidth="1"/>
    <col min="15" max="15" width="11.42578125" style="3"/>
    <col min="16" max="16384" width="11.42578125" style="4"/>
  </cols>
  <sheetData>
    <row r="1" spans="1:15" ht="23.25" x14ac:dyDescent="0.35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3" spans="1:15" x14ac:dyDescent="0.2">
      <c r="A3" s="1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"/>
    </row>
    <row r="4" spans="1:15" x14ac:dyDescent="0.2">
      <c r="C4" s="34"/>
      <c r="D4" s="54" t="s">
        <v>31</v>
      </c>
      <c r="E4" s="54"/>
      <c r="F4" s="35"/>
      <c r="G4" s="5"/>
      <c r="H4" s="49"/>
      <c r="I4" s="49"/>
      <c r="J4" s="36"/>
      <c r="K4" s="36"/>
      <c r="O4" s="4"/>
    </row>
    <row r="5" spans="1:15" ht="25.5" x14ac:dyDescent="0.2">
      <c r="C5" s="37"/>
      <c r="D5" s="10" t="s">
        <v>33</v>
      </c>
      <c r="E5" s="11" t="s">
        <v>47</v>
      </c>
      <c r="F5" s="40">
        <v>0.2</v>
      </c>
      <c r="G5" s="5"/>
      <c r="H5" s="6"/>
      <c r="I5" s="7"/>
      <c r="J5" s="38"/>
      <c r="K5" s="36"/>
      <c r="O5" s="4"/>
    </row>
    <row r="6" spans="1:15" x14ac:dyDescent="0.2">
      <c r="C6" s="14" t="s">
        <v>34</v>
      </c>
      <c r="D6" s="15">
        <v>150000000</v>
      </c>
      <c r="E6" s="16">
        <f>+D6*0.03*0.9*0.2</f>
        <v>810000</v>
      </c>
      <c r="F6" s="35"/>
      <c r="G6" s="5"/>
      <c r="H6" s="12"/>
      <c r="I6" s="13"/>
      <c r="J6" s="36"/>
      <c r="K6" s="36"/>
      <c r="O6" s="4"/>
    </row>
    <row r="7" spans="1:15" x14ac:dyDescent="0.2">
      <c r="C7" s="17" t="s">
        <v>35</v>
      </c>
      <c r="D7" s="18">
        <v>250000000</v>
      </c>
      <c r="E7" s="19">
        <f t="shared" ref="E7:E9" si="0">+D7*0.03*0.9*0.2</f>
        <v>1350000</v>
      </c>
      <c r="F7" s="35"/>
      <c r="G7" s="5"/>
      <c r="H7" s="12"/>
      <c r="I7" s="13"/>
      <c r="J7" s="36"/>
      <c r="K7" s="36"/>
      <c r="O7" s="4"/>
    </row>
    <row r="8" spans="1:15" x14ac:dyDescent="0.2">
      <c r="C8" s="17" t="s">
        <v>36</v>
      </c>
      <c r="D8" s="18">
        <v>400000000</v>
      </c>
      <c r="E8" s="19">
        <f t="shared" si="0"/>
        <v>2160000</v>
      </c>
      <c r="F8" s="35"/>
      <c r="G8" s="5"/>
      <c r="H8" s="12"/>
      <c r="I8" s="13"/>
      <c r="J8" s="36"/>
      <c r="K8" s="36"/>
      <c r="O8" s="4"/>
    </row>
    <row r="9" spans="1:15" x14ac:dyDescent="0.2">
      <c r="C9" s="20" t="s">
        <v>37</v>
      </c>
      <c r="D9" s="21">
        <v>600000000</v>
      </c>
      <c r="E9" s="22">
        <f t="shared" si="0"/>
        <v>3240000</v>
      </c>
      <c r="F9" s="35"/>
      <c r="G9" s="5"/>
      <c r="H9" s="12"/>
      <c r="I9" s="13"/>
      <c r="J9" s="36"/>
      <c r="K9" s="36"/>
      <c r="O9" s="4"/>
    </row>
    <row r="10" spans="1:15" x14ac:dyDescent="0.2">
      <c r="A10" s="1" t="s">
        <v>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</row>
    <row r="11" spans="1:15" x14ac:dyDescent="0.2">
      <c r="C11" s="23" t="s">
        <v>0</v>
      </c>
      <c r="D11" s="23" t="s">
        <v>1</v>
      </c>
      <c r="E11" s="23" t="s">
        <v>2</v>
      </c>
      <c r="F11" s="23" t="s">
        <v>3</v>
      </c>
      <c r="G11" s="23" t="s">
        <v>4</v>
      </c>
      <c r="H11" s="23" t="s">
        <v>5</v>
      </c>
      <c r="I11" s="23" t="s">
        <v>6</v>
      </c>
      <c r="J11" s="23" t="s">
        <v>7</v>
      </c>
      <c r="K11" s="23" t="s">
        <v>8</v>
      </c>
      <c r="L11" s="23" t="s">
        <v>9</v>
      </c>
      <c r="M11" s="23" t="s">
        <v>10</v>
      </c>
      <c r="N11" s="23" t="s">
        <v>11</v>
      </c>
      <c r="O11" s="4"/>
    </row>
    <row r="12" spans="1:15" x14ac:dyDescent="0.2">
      <c r="A12" s="24" t="s">
        <v>23</v>
      </c>
      <c r="C12" s="43">
        <v>15</v>
      </c>
      <c r="D12" s="43">
        <f t="shared" ref="D12:N15" si="1">+C12</f>
        <v>15</v>
      </c>
      <c r="E12" s="43">
        <f t="shared" si="1"/>
        <v>15</v>
      </c>
      <c r="F12" s="43">
        <v>20</v>
      </c>
      <c r="G12" s="43">
        <f t="shared" si="1"/>
        <v>20</v>
      </c>
      <c r="H12" s="43">
        <f t="shared" si="1"/>
        <v>20</v>
      </c>
      <c r="I12" s="43">
        <v>25</v>
      </c>
      <c r="J12" s="43">
        <f t="shared" si="1"/>
        <v>25</v>
      </c>
      <c r="K12" s="43">
        <f t="shared" si="1"/>
        <v>25</v>
      </c>
      <c r="L12" s="43">
        <f t="shared" si="1"/>
        <v>25</v>
      </c>
      <c r="M12" s="43">
        <f t="shared" si="1"/>
        <v>25</v>
      </c>
      <c r="N12" s="43">
        <f t="shared" si="1"/>
        <v>25</v>
      </c>
      <c r="O12" s="4"/>
    </row>
    <row r="13" spans="1:15" x14ac:dyDescent="0.2">
      <c r="A13" s="3" t="s">
        <v>20</v>
      </c>
      <c r="B13" s="47">
        <v>0.75</v>
      </c>
      <c r="C13" s="46">
        <f>+C12*$B$13</f>
        <v>11.25</v>
      </c>
      <c r="D13" s="46">
        <f t="shared" ref="D13:N13" si="2">+D12*$B$13</f>
        <v>11.25</v>
      </c>
      <c r="E13" s="46">
        <f t="shared" si="2"/>
        <v>11.25</v>
      </c>
      <c r="F13" s="46">
        <f t="shared" si="2"/>
        <v>15</v>
      </c>
      <c r="G13" s="46">
        <f t="shared" si="2"/>
        <v>15</v>
      </c>
      <c r="H13" s="46">
        <f t="shared" si="2"/>
        <v>15</v>
      </c>
      <c r="I13" s="46">
        <f t="shared" si="2"/>
        <v>18.75</v>
      </c>
      <c r="J13" s="46">
        <f t="shared" si="2"/>
        <v>18.75</v>
      </c>
      <c r="K13" s="46">
        <f t="shared" si="2"/>
        <v>18.75</v>
      </c>
      <c r="L13" s="46">
        <f t="shared" si="2"/>
        <v>18.75</v>
      </c>
      <c r="M13" s="46">
        <f t="shared" si="2"/>
        <v>18.75</v>
      </c>
      <c r="N13" s="46">
        <f t="shared" si="2"/>
        <v>18.75</v>
      </c>
      <c r="O13" s="4"/>
    </row>
    <row r="14" spans="1:15" x14ac:dyDescent="0.2">
      <c r="A14" s="3" t="s">
        <v>21</v>
      </c>
      <c r="B14" s="47">
        <v>0.3</v>
      </c>
      <c r="C14" s="46">
        <f>+C13*$B$14</f>
        <v>3.375</v>
      </c>
      <c r="D14" s="46">
        <f t="shared" ref="D14:N14" si="3">+D13*$B$14</f>
        <v>3.375</v>
      </c>
      <c r="E14" s="46">
        <f t="shared" si="3"/>
        <v>3.375</v>
      </c>
      <c r="F14" s="46">
        <f t="shared" si="3"/>
        <v>4.5</v>
      </c>
      <c r="G14" s="46">
        <f t="shared" si="3"/>
        <v>4.5</v>
      </c>
      <c r="H14" s="46">
        <f t="shared" si="3"/>
        <v>4.5</v>
      </c>
      <c r="I14" s="46">
        <f t="shared" si="3"/>
        <v>5.625</v>
      </c>
      <c r="J14" s="46">
        <f t="shared" si="3"/>
        <v>5.625</v>
      </c>
      <c r="K14" s="46">
        <f t="shared" si="3"/>
        <v>5.625</v>
      </c>
      <c r="L14" s="46">
        <f t="shared" si="3"/>
        <v>5.625</v>
      </c>
      <c r="M14" s="46">
        <f t="shared" si="3"/>
        <v>5.625</v>
      </c>
      <c r="N14" s="46">
        <f t="shared" si="3"/>
        <v>5.625</v>
      </c>
      <c r="O14" s="4"/>
    </row>
    <row r="15" spans="1:15" x14ac:dyDescent="0.2">
      <c r="A15" s="3" t="s">
        <v>22</v>
      </c>
      <c r="B15" s="47">
        <v>0.3</v>
      </c>
      <c r="C15" s="46">
        <f>+C14*$B$15</f>
        <v>1.0125</v>
      </c>
      <c r="D15" s="46">
        <f t="shared" ref="D15:N15" si="4">+D14*$B$15</f>
        <v>1.0125</v>
      </c>
      <c r="E15" s="46">
        <f t="shared" si="4"/>
        <v>1.0125</v>
      </c>
      <c r="F15" s="46">
        <f t="shared" si="4"/>
        <v>1.3499999999999999</v>
      </c>
      <c r="G15" s="46">
        <f t="shared" si="4"/>
        <v>1.3499999999999999</v>
      </c>
      <c r="H15" s="46">
        <f t="shared" si="4"/>
        <v>1.3499999999999999</v>
      </c>
      <c r="I15" s="46">
        <f t="shared" si="4"/>
        <v>1.6875</v>
      </c>
      <c r="J15" s="46">
        <f t="shared" si="4"/>
        <v>1.6875</v>
      </c>
      <c r="K15" s="46">
        <f t="shared" si="4"/>
        <v>1.6875</v>
      </c>
      <c r="L15" s="46">
        <f t="shared" si="4"/>
        <v>1.6875</v>
      </c>
      <c r="M15" s="46">
        <f t="shared" si="4"/>
        <v>1.6875</v>
      </c>
      <c r="N15" s="46">
        <f t="shared" si="4"/>
        <v>1.6875</v>
      </c>
      <c r="O15" s="4"/>
    </row>
    <row r="16" spans="1:15" s="3" customFormat="1" x14ac:dyDescent="0.2">
      <c r="A16" s="3" t="s">
        <v>51</v>
      </c>
      <c r="B16" s="4"/>
      <c r="C16" s="44">
        <v>0.3</v>
      </c>
      <c r="D16" s="44">
        <f t="shared" ref="D12:N16" si="5">+C16</f>
        <v>0.3</v>
      </c>
      <c r="E16" s="44">
        <f t="shared" si="5"/>
        <v>0.3</v>
      </c>
      <c r="F16" s="44">
        <f>+E16</f>
        <v>0.3</v>
      </c>
      <c r="G16" s="44">
        <f t="shared" si="5"/>
        <v>0.3</v>
      </c>
      <c r="H16" s="44">
        <f t="shared" si="5"/>
        <v>0.3</v>
      </c>
      <c r="I16" s="44">
        <f>+H16</f>
        <v>0.3</v>
      </c>
      <c r="J16" s="44">
        <f t="shared" si="5"/>
        <v>0.3</v>
      </c>
      <c r="K16" s="44">
        <f t="shared" si="5"/>
        <v>0.3</v>
      </c>
      <c r="L16" s="44">
        <f t="shared" si="5"/>
        <v>0.3</v>
      </c>
      <c r="M16" s="44">
        <f t="shared" si="5"/>
        <v>0.3</v>
      </c>
      <c r="N16" s="44">
        <f t="shared" si="5"/>
        <v>0.3</v>
      </c>
    </row>
    <row r="17" spans="1:14" s="3" customFormat="1" x14ac:dyDescent="0.2">
      <c r="A17" s="4" t="s">
        <v>28</v>
      </c>
      <c r="B17" s="4"/>
      <c r="C17" s="45">
        <v>150000000</v>
      </c>
      <c r="D17" s="45">
        <v>150000000</v>
      </c>
      <c r="E17" s="45">
        <v>150000000</v>
      </c>
      <c r="F17" s="45">
        <v>150000000</v>
      </c>
      <c r="G17" s="45">
        <v>150000000</v>
      </c>
      <c r="H17" s="45">
        <v>150000000</v>
      </c>
      <c r="I17" s="45">
        <v>150000000</v>
      </c>
      <c r="J17" s="45">
        <v>150000000</v>
      </c>
      <c r="K17" s="45">
        <v>150000000</v>
      </c>
      <c r="L17" s="45">
        <v>150000000</v>
      </c>
      <c r="M17" s="45">
        <v>150000000</v>
      </c>
      <c r="N17" s="45">
        <v>150000000</v>
      </c>
    </row>
    <row r="18" spans="1:14" s="3" customFormat="1" x14ac:dyDescent="0.2">
      <c r="A18" s="1" t="s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5"/>
      <c r="M18" s="2"/>
      <c r="N18" s="2"/>
    </row>
    <row r="19" spans="1:14" s="3" customFormat="1" x14ac:dyDescent="0.2">
      <c r="A19" s="4"/>
      <c r="B19" s="23" t="s">
        <v>13</v>
      </c>
      <c r="C19" s="23" t="s">
        <v>0</v>
      </c>
      <c r="D19" s="23" t="s">
        <v>1</v>
      </c>
      <c r="E19" s="23" t="s">
        <v>2</v>
      </c>
      <c r="F19" s="23" t="s">
        <v>3</v>
      </c>
      <c r="G19" s="23" t="s">
        <v>4</v>
      </c>
      <c r="H19" s="23" t="s">
        <v>5</v>
      </c>
      <c r="I19" s="23" t="s">
        <v>6</v>
      </c>
      <c r="J19" s="23" t="s">
        <v>7</v>
      </c>
      <c r="K19" s="23" t="s">
        <v>8</v>
      </c>
      <c r="L19" s="23" t="s">
        <v>9</v>
      </c>
      <c r="M19" s="23" t="s">
        <v>10</v>
      </c>
      <c r="N19" s="23" t="s">
        <v>11</v>
      </c>
    </row>
    <row r="20" spans="1:14" s="3" customFormat="1" x14ac:dyDescent="0.2">
      <c r="A20" s="4" t="s">
        <v>15</v>
      </c>
      <c r="B20" s="4"/>
      <c r="C20" s="26">
        <v>2</v>
      </c>
      <c r="D20" s="26">
        <v>2</v>
      </c>
      <c r="E20" s="26">
        <v>2</v>
      </c>
      <c r="F20" s="26">
        <v>2</v>
      </c>
      <c r="G20" s="26">
        <v>2</v>
      </c>
      <c r="H20" s="26">
        <v>2</v>
      </c>
      <c r="I20" s="26">
        <v>2</v>
      </c>
      <c r="J20" s="26">
        <v>2</v>
      </c>
      <c r="K20" s="26">
        <v>2</v>
      </c>
      <c r="L20" s="26">
        <v>2</v>
      </c>
      <c r="M20" s="26">
        <v>2</v>
      </c>
      <c r="N20" s="26">
        <v>2</v>
      </c>
    </row>
    <row r="21" spans="1:14" s="3" customFormat="1" x14ac:dyDescent="0.2">
      <c r="A21" s="4" t="s">
        <v>16</v>
      </c>
      <c r="B21" s="4"/>
      <c r="C21" s="26">
        <f t="shared" ref="C21:N21" si="6">+C20*C12</f>
        <v>30</v>
      </c>
      <c r="D21" s="26">
        <f t="shared" si="6"/>
        <v>30</v>
      </c>
      <c r="E21" s="26">
        <f t="shared" si="6"/>
        <v>30</v>
      </c>
      <c r="F21" s="26">
        <f t="shared" si="6"/>
        <v>40</v>
      </c>
      <c r="G21" s="26">
        <f t="shared" si="6"/>
        <v>40</v>
      </c>
      <c r="H21" s="26">
        <f t="shared" si="6"/>
        <v>40</v>
      </c>
      <c r="I21" s="26">
        <f t="shared" si="6"/>
        <v>50</v>
      </c>
      <c r="J21" s="26">
        <f t="shared" si="6"/>
        <v>50</v>
      </c>
      <c r="K21" s="26">
        <f t="shared" si="6"/>
        <v>50</v>
      </c>
      <c r="L21" s="26">
        <f t="shared" si="6"/>
        <v>50</v>
      </c>
      <c r="M21" s="26">
        <f t="shared" si="6"/>
        <v>50</v>
      </c>
      <c r="N21" s="26">
        <f t="shared" si="6"/>
        <v>50</v>
      </c>
    </row>
    <row r="22" spans="1:14" s="3" customFormat="1" x14ac:dyDescent="0.2">
      <c r="A22" s="4" t="s">
        <v>17</v>
      </c>
      <c r="B22" s="4"/>
      <c r="C22" s="26">
        <f t="shared" ref="C22:N22" si="7">+C20*C13</f>
        <v>22.5</v>
      </c>
      <c r="D22" s="26">
        <f t="shared" si="7"/>
        <v>22.5</v>
      </c>
      <c r="E22" s="26">
        <f t="shared" si="7"/>
        <v>22.5</v>
      </c>
      <c r="F22" s="26">
        <f t="shared" si="7"/>
        <v>30</v>
      </c>
      <c r="G22" s="26">
        <f t="shared" si="7"/>
        <v>30</v>
      </c>
      <c r="H22" s="26">
        <f t="shared" si="7"/>
        <v>30</v>
      </c>
      <c r="I22" s="26">
        <f t="shared" si="7"/>
        <v>37.5</v>
      </c>
      <c r="J22" s="26">
        <f t="shared" si="7"/>
        <v>37.5</v>
      </c>
      <c r="K22" s="26">
        <f t="shared" si="7"/>
        <v>37.5</v>
      </c>
      <c r="L22" s="26">
        <f t="shared" si="7"/>
        <v>37.5</v>
      </c>
      <c r="M22" s="26">
        <f t="shared" si="7"/>
        <v>37.5</v>
      </c>
      <c r="N22" s="26">
        <f t="shared" si="7"/>
        <v>37.5</v>
      </c>
    </row>
    <row r="23" spans="1:14" s="3" customFormat="1" x14ac:dyDescent="0.2">
      <c r="A23" s="4" t="s">
        <v>18</v>
      </c>
      <c r="B23" s="4"/>
      <c r="C23" s="26">
        <f t="shared" ref="C23:N23" si="8">+C20*C14</f>
        <v>6.75</v>
      </c>
      <c r="D23" s="26">
        <f t="shared" si="8"/>
        <v>6.75</v>
      </c>
      <c r="E23" s="26">
        <f t="shared" si="8"/>
        <v>6.75</v>
      </c>
      <c r="F23" s="26">
        <f t="shared" si="8"/>
        <v>9</v>
      </c>
      <c r="G23" s="26">
        <f t="shared" si="8"/>
        <v>9</v>
      </c>
      <c r="H23" s="26">
        <f t="shared" si="8"/>
        <v>9</v>
      </c>
      <c r="I23" s="26">
        <f t="shared" si="8"/>
        <v>11.25</v>
      </c>
      <c r="J23" s="26">
        <f t="shared" si="8"/>
        <v>11.25</v>
      </c>
      <c r="K23" s="26">
        <f t="shared" si="8"/>
        <v>11.25</v>
      </c>
      <c r="L23" s="26">
        <f t="shared" si="8"/>
        <v>11.25</v>
      </c>
      <c r="M23" s="26">
        <f t="shared" si="8"/>
        <v>11.25</v>
      </c>
      <c r="N23" s="26">
        <f t="shared" si="8"/>
        <v>11.25</v>
      </c>
    </row>
    <row r="24" spans="1:14" s="3" customFormat="1" x14ac:dyDescent="0.2">
      <c r="A24" s="4" t="s">
        <v>19</v>
      </c>
      <c r="B24" s="4"/>
      <c r="C24" s="27">
        <f t="shared" ref="C24:N24" si="9">+C20*C15</f>
        <v>2.0249999999999999</v>
      </c>
      <c r="D24" s="27">
        <f t="shared" si="9"/>
        <v>2.0249999999999999</v>
      </c>
      <c r="E24" s="27">
        <f t="shared" si="9"/>
        <v>2.0249999999999999</v>
      </c>
      <c r="F24" s="27">
        <f t="shared" si="9"/>
        <v>2.6999999999999997</v>
      </c>
      <c r="G24" s="27">
        <f t="shared" si="9"/>
        <v>2.6999999999999997</v>
      </c>
      <c r="H24" s="27">
        <f t="shared" si="9"/>
        <v>2.6999999999999997</v>
      </c>
      <c r="I24" s="27">
        <f t="shared" si="9"/>
        <v>3.375</v>
      </c>
      <c r="J24" s="27">
        <f t="shared" si="9"/>
        <v>3.375</v>
      </c>
      <c r="K24" s="27">
        <f t="shared" si="9"/>
        <v>3.375</v>
      </c>
      <c r="L24" s="27">
        <f t="shared" si="9"/>
        <v>3.375</v>
      </c>
      <c r="M24" s="27">
        <f t="shared" si="9"/>
        <v>3.375</v>
      </c>
      <c r="N24" s="27">
        <f t="shared" si="9"/>
        <v>3.375</v>
      </c>
    </row>
    <row r="25" spans="1:14" s="3" customFormat="1" x14ac:dyDescent="0.2">
      <c r="A25" s="1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5"/>
      <c r="M25" s="2"/>
      <c r="N25" s="2"/>
    </row>
    <row r="26" spans="1:14" s="3" customFormat="1" x14ac:dyDescent="0.2">
      <c r="A26" s="28" t="s">
        <v>45</v>
      </c>
      <c r="B26" s="4"/>
      <c r="C26" s="2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s="3" customFormat="1" x14ac:dyDescent="0.2">
      <c r="A27" s="29">
        <v>0.45</v>
      </c>
      <c r="B27" s="4" t="s">
        <v>41</v>
      </c>
      <c r="C27" s="30">
        <f>+$A$27*C24</f>
        <v>0.91125</v>
      </c>
      <c r="D27" s="30">
        <f t="shared" ref="D27:N27" si="10">+$A$27*D24</f>
        <v>0.91125</v>
      </c>
      <c r="E27" s="30">
        <f t="shared" si="10"/>
        <v>0.91125</v>
      </c>
      <c r="F27" s="30">
        <f t="shared" si="10"/>
        <v>1.2149999999999999</v>
      </c>
      <c r="G27" s="30">
        <f t="shared" si="10"/>
        <v>1.2149999999999999</v>
      </c>
      <c r="H27" s="30">
        <f t="shared" si="10"/>
        <v>1.2149999999999999</v>
      </c>
      <c r="I27" s="30">
        <f t="shared" si="10"/>
        <v>1.51875</v>
      </c>
      <c r="J27" s="30">
        <f t="shared" si="10"/>
        <v>1.51875</v>
      </c>
      <c r="K27" s="30">
        <f t="shared" si="10"/>
        <v>1.51875</v>
      </c>
      <c r="L27" s="30">
        <f t="shared" si="10"/>
        <v>1.51875</v>
      </c>
      <c r="M27" s="30">
        <f t="shared" si="10"/>
        <v>1.51875</v>
      </c>
      <c r="N27" s="30">
        <f t="shared" si="10"/>
        <v>1.51875</v>
      </c>
    </row>
    <row r="28" spans="1:14" s="3" customFormat="1" x14ac:dyDescent="0.2">
      <c r="A28" s="29">
        <v>0.25</v>
      </c>
      <c r="B28" s="4" t="s">
        <v>42</v>
      </c>
      <c r="C28" s="30">
        <f>+$A$28*C24</f>
        <v>0.50624999999999998</v>
      </c>
      <c r="D28" s="30">
        <f t="shared" ref="D28:N28" si="11">+$A$28*D24</f>
        <v>0.50624999999999998</v>
      </c>
      <c r="E28" s="30">
        <f t="shared" si="11"/>
        <v>0.50624999999999998</v>
      </c>
      <c r="F28" s="30">
        <f t="shared" si="11"/>
        <v>0.67499999999999993</v>
      </c>
      <c r="G28" s="30">
        <f t="shared" si="11"/>
        <v>0.67499999999999993</v>
      </c>
      <c r="H28" s="30">
        <f t="shared" si="11"/>
        <v>0.67499999999999993</v>
      </c>
      <c r="I28" s="30">
        <f t="shared" si="11"/>
        <v>0.84375</v>
      </c>
      <c r="J28" s="30">
        <f t="shared" si="11"/>
        <v>0.84375</v>
      </c>
      <c r="K28" s="30">
        <f t="shared" si="11"/>
        <v>0.84375</v>
      </c>
      <c r="L28" s="30">
        <f t="shared" si="11"/>
        <v>0.84375</v>
      </c>
      <c r="M28" s="30">
        <f t="shared" si="11"/>
        <v>0.84375</v>
      </c>
      <c r="N28" s="30">
        <f t="shared" si="11"/>
        <v>0.84375</v>
      </c>
    </row>
    <row r="29" spans="1:14" s="3" customFormat="1" x14ac:dyDescent="0.2">
      <c r="A29" s="29">
        <v>0.2</v>
      </c>
      <c r="B29" s="4" t="s">
        <v>43</v>
      </c>
      <c r="C29" s="30">
        <f>+$A$29*C24</f>
        <v>0.40500000000000003</v>
      </c>
      <c r="D29" s="30">
        <f t="shared" ref="D29:N29" si="12">+$A$29*D24</f>
        <v>0.40500000000000003</v>
      </c>
      <c r="E29" s="30">
        <f t="shared" si="12"/>
        <v>0.40500000000000003</v>
      </c>
      <c r="F29" s="30">
        <f t="shared" si="12"/>
        <v>0.53999999999999992</v>
      </c>
      <c r="G29" s="30">
        <f t="shared" si="12"/>
        <v>0.53999999999999992</v>
      </c>
      <c r="H29" s="30">
        <f t="shared" si="12"/>
        <v>0.53999999999999992</v>
      </c>
      <c r="I29" s="30">
        <f t="shared" si="12"/>
        <v>0.67500000000000004</v>
      </c>
      <c r="J29" s="30">
        <f t="shared" si="12"/>
        <v>0.67500000000000004</v>
      </c>
      <c r="K29" s="30">
        <f t="shared" si="12"/>
        <v>0.67500000000000004</v>
      </c>
      <c r="L29" s="30">
        <f t="shared" si="12"/>
        <v>0.67500000000000004</v>
      </c>
      <c r="M29" s="30">
        <f t="shared" si="12"/>
        <v>0.67500000000000004</v>
      </c>
      <c r="N29" s="30">
        <f t="shared" si="12"/>
        <v>0.67500000000000004</v>
      </c>
    </row>
    <row r="30" spans="1:14" s="3" customFormat="1" x14ac:dyDescent="0.2">
      <c r="A30" s="29">
        <v>0.1</v>
      </c>
      <c r="B30" s="4" t="s">
        <v>44</v>
      </c>
      <c r="C30" s="30">
        <f>+$A$30*C24</f>
        <v>0.20250000000000001</v>
      </c>
      <c r="D30" s="30">
        <f t="shared" ref="D30:N30" si="13">+$A$30*D24</f>
        <v>0.20250000000000001</v>
      </c>
      <c r="E30" s="30">
        <f t="shared" si="13"/>
        <v>0.20250000000000001</v>
      </c>
      <c r="F30" s="30">
        <f t="shared" si="13"/>
        <v>0.26999999999999996</v>
      </c>
      <c r="G30" s="30">
        <f t="shared" si="13"/>
        <v>0.26999999999999996</v>
      </c>
      <c r="H30" s="30">
        <f t="shared" si="13"/>
        <v>0.26999999999999996</v>
      </c>
      <c r="I30" s="30">
        <f t="shared" si="13"/>
        <v>0.33750000000000002</v>
      </c>
      <c r="J30" s="30">
        <f t="shared" si="13"/>
        <v>0.33750000000000002</v>
      </c>
      <c r="K30" s="30">
        <f t="shared" si="13"/>
        <v>0.33750000000000002</v>
      </c>
      <c r="L30" s="30">
        <f t="shared" si="13"/>
        <v>0.33750000000000002</v>
      </c>
      <c r="M30" s="30">
        <f t="shared" si="13"/>
        <v>0.33750000000000002</v>
      </c>
      <c r="N30" s="30">
        <f t="shared" si="13"/>
        <v>0.33750000000000002</v>
      </c>
    </row>
    <row r="31" spans="1:14" s="3" customFormat="1" x14ac:dyDescent="0.2">
      <c r="A31" s="28" t="s">
        <v>46</v>
      </c>
      <c r="B31" s="4"/>
      <c r="C31" s="39">
        <f>SUM(C27:C30)</f>
        <v>2.0249999999999999</v>
      </c>
      <c r="D31" s="39">
        <f t="shared" ref="D31:N31" si="14">SUM(D27:D30)</f>
        <v>2.0249999999999999</v>
      </c>
      <c r="E31" s="39">
        <f t="shared" si="14"/>
        <v>2.0249999999999999</v>
      </c>
      <c r="F31" s="39">
        <f t="shared" si="14"/>
        <v>2.6999999999999997</v>
      </c>
      <c r="G31" s="39">
        <f t="shared" si="14"/>
        <v>2.6999999999999997</v>
      </c>
      <c r="H31" s="39">
        <f t="shared" si="14"/>
        <v>2.6999999999999997</v>
      </c>
      <c r="I31" s="39">
        <f t="shared" si="14"/>
        <v>3.3749999999999996</v>
      </c>
      <c r="J31" s="39">
        <f t="shared" si="14"/>
        <v>3.3749999999999996</v>
      </c>
      <c r="K31" s="39">
        <f t="shared" si="14"/>
        <v>3.3749999999999996</v>
      </c>
      <c r="L31" s="39">
        <f t="shared" si="14"/>
        <v>3.3749999999999996</v>
      </c>
      <c r="M31" s="39">
        <f t="shared" si="14"/>
        <v>3.3749999999999996</v>
      </c>
      <c r="N31" s="39">
        <f t="shared" si="14"/>
        <v>3.3749999999999996</v>
      </c>
    </row>
    <row r="32" spans="1:14" s="3" customFormat="1" x14ac:dyDescent="0.2">
      <c r="A32" s="1" t="s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5"/>
      <c r="M32" s="2"/>
      <c r="N32" s="2"/>
    </row>
    <row r="33" spans="1:15" s="3" customFormat="1" x14ac:dyDescent="0.2">
      <c r="A33" s="4"/>
      <c r="B33" s="23" t="s">
        <v>13</v>
      </c>
      <c r="C33" s="23" t="s">
        <v>0</v>
      </c>
      <c r="D33" s="23" t="s">
        <v>1</v>
      </c>
      <c r="E33" s="23" t="s">
        <v>2</v>
      </c>
      <c r="F33" s="23" t="s">
        <v>3</v>
      </c>
      <c r="G33" s="23" t="s">
        <v>4</v>
      </c>
      <c r="H33" s="23" t="s">
        <v>5</v>
      </c>
      <c r="I33" s="23" t="s">
        <v>6</v>
      </c>
      <c r="J33" s="23" t="s">
        <v>7</v>
      </c>
      <c r="K33" s="23" t="s">
        <v>8</v>
      </c>
      <c r="L33" s="23" t="s">
        <v>9</v>
      </c>
      <c r="M33" s="23" t="s">
        <v>10</v>
      </c>
      <c r="N33" s="23" t="s">
        <v>11</v>
      </c>
    </row>
    <row r="34" spans="1:15" s="3" customFormat="1" x14ac:dyDescent="0.2">
      <c r="A34" s="4" t="s">
        <v>19</v>
      </c>
      <c r="B34" s="31"/>
      <c r="C34" s="31">
        <f t="shared" ref="C34:N34" si="15">+C24</f>
        <v>2.0249999999999999</v>
      </c>
      <c r="D34" s="31">
        <f t="shared" si="15"/>
        <v>2.0249999999999999</v>
      </c>
      <c r="E34" s="31">
        <f t="shared" si="15"/>
        <v>2.0249999999999999</v>
      </c>
      <c r="F34" s="31">
        <f t="shared" si="15"/>
        <v>2.6999999999999997</v>
      </c>
      <c r="G34" s="31">
        <f t="shared" si="15"/>
        <v>2.6999999999999997</v>
      </c>
      <c r="H34" s="31">
        <f t="shared" si="15"/>
        <v>2.6999999999999997</v>
      </c>
      <c r="I34" s="31">
        <f t="shared" si="15"/>
        <v>3.375</v>
      </c>
      <c r="J34" s="31">
        <f t="shared" si="15"/>
        <v>3.375</v>
      </c>
      <c r="K34" s="31">
        <f t="shared" si="15"/>
        <v>3.375</v>
      </c>
      <c r="L34" s="31">
        <f t="shared" si="15"/>
        <v>3.375</v>
      </c>
      <c r="M34" s="31">
        <f t="shared" si="15"/>
        <v>3.375</v>
      </c>
      <c r="N34" s="31">
        <f t="shared" si="15"/>
        <v>3.375</v>
      </c>
    </row>
    <row r="35" spans="1:15" s="3" customFormat="1" x14ac:dyDescent="0.2">
      <c r="A35" s="4" t="s">
        <v>25</v>
      </c>
      <c r="B35" s="32"/>
      <c r="C35" s="33">
        <v>0</v>
      </c>
      <c r="D35" s="33">
        <v>0</v>
      </c>
      <c r="E35" s="33">
        <f>+C36*E16</f>
        <v>0.60749999999999993</v>
      </c>
      <c r="F35" s="33">
        <f t="shared" ref="F35:N35" si="16">+D36*F16</f>
        <v>1.2149999999999999</v>
      </c>
      <c r="G35" s="33">
        <f t="shared" si="16"/>
        <v>1.6402499999999998</v>
      </c>
      <c r="H35" s="33">
        <f t="shared" si="16"/>
        <v>2.0857499999999995</v>
      </c>
      <c r="I35" s="33">
        <f t="shared" si="16"/>
        <v>2.4036749999999993</v>
      </c>
      <c r="J35" s="33">
        <f t="shared" si="16"/>
        <v>2.5879499999999993</v>
      </c>
      <c r="K35" s="33">
        <f t="shared" si="16"/>
        <v>2.8793474999999993</v>
      </c>
      <c r="L35" s="33">
        <f t="shared" si="16"/>
        <v>3.1154624999999996</v>
      </c>
      <c r="M35" s="33">
        <f t="shared" si="16"/>
        <v>3.2641582499999999</v>
      </c>
      <c r="N35" s="33">
        <f t="shared" si="16"/>
        <v>3.3420194999999997</v>
      </c>
    </row>
    <row r="36" spans="1:15" x14ac:dyDescent="0.2">
      <c r="A36" s="4" t="s">
        <v>12</v>
      </c>
      <c r="B36" s="31">
        <f>+B34</f>
        <v>0</v>
      </c>
      <c r="C36" s="31">
        <f>+B36+C34-C35</f>
        <v>2.0249999999999999</v>
      </c>
      <c r="D36" s="31">
        <f t="shared" ref="D36:N36" si="17">+C36+D34-D35</f>
        <v>4.05</v>
      </c>
      <c r="E36" s="31">
        <f t="shared" si="17"/>
        <v>5.4674999999999994</v>
      </c>
      <c r="F36" s="31">
        <f t="shared" si="17"/>
        <v>6.9524999999999988</v>
      </c>
      <c r="G36" s="31">
        <f t="shared" si="17"/>
        <v>8.0122499999999981</v>
      </c>
      <c r="H36" s="31">
        <f t="shared" si="17"/>
        <v>8.6264999999999983</v>
      </c>
      <c r="I36" s="31">
        <f t="shared" si="17"/>
        <v>9.5978249999999985</v>
      </c>
      <c r="J36" s="31">
        <f t="shared" si="17"/>
        <v>10.384874999999999</v>
      </c>
      <c r="K36" s="31">
        <f t="shared" si="17"/>
        <v>10.880527499999999</v>
      </c>
      <c r="L36" s="31">
        <f t="shared" si="17"/>
        <v>11.140065</v>
      </c>
      <c r="M36" s="31">
        <f t="shared" si="17"/>
        <v>11.25090675</v>
      </c>
      <c r="N36" s="31">
        <f t="shared" si="17"/>
        <v>11.283887250000001</v>
      </c>
    </row>
    <row r="37" spans="1:15" x14ac:dyDescent="0.2">
      <c r="A37" s="1" t="s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5" x14ac:dyDescent="0.2">
      <c r="A38" s="4" t="s">
        <v>52</v>
      </c>
      <c r="C38" s="26">
        <f>+C35*C17*0.03*0.9*$F$5</f>
        <v>0</v>
      </c>
      <c r="D38" s="26">
        <f t="shared" ref="D38:N38" si="18">+D35*D17*0.03*0.9*$F$5</f>
        <v>0</v>
      </c>
      <c r="E38" s="26">
        <f t="shared" si="18"/>
        <v>492074.99999999994</v>
      </c>
      <c r="F38" s="26">
        <f t="shared" si="18"/>
        <v>984149.99999999988</v>
      </c>
      <c r="G38" s="26">
        <f t="shared" si="18"/>
        <v>1328602.5</v>
      </c>
      <c r="H38" s="26">
        <f t="shared" si="18"/>
        <v>1689457.4999999998</v>
      </c>
      <c r="I38" s="26">
        <f t="shared" si="18"/>
        <v>1946976.7499999993</v>
      </c>
      <c r="J38" s="26">
        <f t="shared" si="18"/>
        <v>2096239.4999999993</v>
      </c>
      <c r="K38" s="26">
        <f t="shared" si="18"/>
        <v>2332271.4749999992</v>
      </c>
      <c r="L38" s="26">
        <f t="shared" si="18"/>
        <v>2523524.625</v>
      </c>
      <c r="M38" s="26">
        <f t="shared" si="18"/>
        <v>2643968.1825000001</v>
      </c>
      <c r="N38" s="26">
        <f t="shared" si="18"/>
        <v>2707035.7949999999</v>
      </c>
    </row>
    <row r="39" spans="1:15" x14ac:dyDescent="0.2">
      <c r="A39" s="4" t="s">
        <v>29</v>
      </c>
      <c r="C39" s="26">
        <f>+Arrendamiento!C38</f>
        <v>0</v>
      </c>
      <c r="D39" s="26">
        <f>+Arrendamiento!D38</f>
        <v>437400</v>
      </c>
      <c r="E39" s="26">
        <f>+Arrendamiento!E38</f>
        <v>699840</v>
      </c>
      <c r="F39" s="26">
        <f>+Arrendamiento!F38</f>
        <v>857304</v>
      </c>
      <c r="G39" s="26">
        <f>+Arrendamiento!G38</f>
        <v>1097582.3999999999</v>
      </c>
      <c r="H39" s="26">
        <f>+Arrendamiento!H38</f>
        <v>1241749.4399999997</v>
      </c>
      <c r="I39" s="26">
        <f>+Arrendamiento!I38</f>
        <v>1328249.6639999996</v>
      </c>
      <c r="J39" s="26">
        <f>+Arrendamiento!J38</f>
        <v>1525949.7983999995</v>
      </c>
      <c r="K39" s="26">
        <f>+Arrendamiento!K38</f>
        <v>1644569.8790399998</v>
      </c>
      <c r="L39" s="26">
        <f>+Arrendamiento!L38</f>
        <v>1715741.9274239999</v>
      </c>
      <c r="M39" s="26">
        <f>+Arrendamiento!M38</f>
        <v>1758445.1564543999</v>
      </c>
      <c r="N39" s="26">
        <f>+Arrendamiento!N38</f>
        <v>1784067.09387264</v>
      </c>
    </row>
    <row r="41" spans="1:15" s="28" customFormat="1" x14ac:dyDescent="0.2">
      <c r="A41" s="28" t="s">
        <v>53</v>
      </c>
      <c r="C41" s="27">
        <f>+C39+C38</f>
        <v>0</v>
      </c>
      <c r="D41" s="27">
        <f t="shared" ref="D41:N41" si="19">+D39+D38</f>
        <v>437400</v>
      </c>
      <c r="E41" s="27">
        <f t="shared" si="19"/>
        <v>1191915</v>
      </c>
      <c r="F41" s="27">
        <f t="shared" si="19"/>
        <v>1841454</v>
      </c>
      <c r="G41" s="27">
        <f t="shared" si="19"/>
        <v>2426184.9</v>
      </c>
      <c r="H41" s="27">
        <f t="shared" si="19"/>
        <v>2931206.9399999995</v>
      </c>
      <c r="I41" s="27">
        <f t="shared" si="19"/>
        <v>3275226.4139999989</v>
      </c>
      <c r="J41" s="27">
        <f t="shared" si="19"/>
        <v>3622189.2983999988</v>
      </c>
      <c r="K41" s="27">
        <f t="shared" si="19"/>
        <v>3976841.3540399987</v>
      </c>
      <c r="L41" s="27">
        <f t="shared" si="19"/>
        <v>4239266.5524239996</v>
      </c>
      <c r="M41" s="27">
        <f t="shared" si="19"/>
        <v>4402413.3389544003</v>
      </c>
      <c r="N41" s="27">
        <f t="shared" si="19"/>
        <v>4491102.8888726402</v>
      </c>
      <c r="O41" s="24"/>
    </row>
  </sheetData>
  <mergeCells count="3">
    <mergeCell ref="D4:E4"/>
    <mergeCell ref="H4:I4"/>
    <mergeCell ref="A1:N1"/>
  </mergeCells>
  <pageMargins left="0.19685039370078741" right="0.19685039370078741" top="0.19685039370078741" bottom="0.19685039370078741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Arrendamiento</vt:lpstr>
      <vt:lpstr>Venta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Freddy Valencia García</dc:creator>
  <cp:lastModifiedBy>John</cp:lastModifiedBy>
  <cp:lastPrinted>2020-04-05T20:51:10Z</cp:lastPrinted>
  <dcterms:created xsi:type="dcterms:W3CDTF">2019-02-16T19:38:22Z</dcterms:created>
  <dcterms:modified xsi:type="dcterms:W3CDTF">2020-08-20T17:47:53Z</dcterms:modified>
</cp:coreProperties>
</file>